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drawings/drawing3.xml" ContentType="application/vnd.openxmlformats-officedocument.drawing+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drawings/drawing4.xml" ContentType="application/vnd.openxmlformats-officedocument.drawing+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drawings/drawing5.xml" ContentType="application/vnd.openxmlformats-officedocument.drawing+xml"/>
  <Override PartName="/xl/worksheets/sheet6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595" windowHeight="5895" activeTab="0"/>
  </bookViews>
  <sheets>
    <sheet name="Titre" sheetId="1" r:id="rId1"/>
    <sheet name="Sections" sheetId="2" r:id="rId2"/>
    <sheet name="Rapport trés." sheetId="3" r:id="rId3"/>
    <sheet name="Section I" sheetId="4" r:id="rId4"/>
    <sheet name="Sect. I-Table mat." sheetId="5" r:id="rId5"/>
    <sheet name="S6  Rap. vérif. ext." sheetId="6" r:id="rId6"/>
    <sheet name="S6.1  Rap. vérif. gén." sheetId="7" r:id="rId7"/>
    <sheet name="S7  Résultats par org" sheetId="8" r:id="rId8"/>
    <sheet name="S8  Ex. fonct. par org." sheetId="9" r:id="rId9"/>
    <sheet name="S9  Ex. inv. par org." sheetId="10" r:id="rId10"/>
    <sheet name="S10  Var. dette nette par org." sheetId="11" r:id="rId11"/>
    <sheet name="S11  Situat. fin. par org." sheetId="12" r:id="rId12"/>
    <sheet name="S12  flux trés. par org." sheetId="13" r:id="rId13"/>
    <sheet name="S13 Charges objets par org." sheetId="14" r:id="rId14"/>
    <sheet name="S18  État résultats" sheetId="15" r:id="rId15"/>
    <sheet name="S19  Variation dette nette" sheetId="16" r:id="rId16"/>
    <sheet name="S20  État situat. finan." sheetId="17" r:id="rId17"/>
    <sheet name="S21  État flux trés." sheetId="18" r:id="rId18"/>
    <sheet name="S22-1  Note 1-2" sheetId="19" r:id="rId19"/>
    <sheet name="S22-1  Note 1-2 (2)" sheetId="20" r:id="rId20"/>
    <sheet name="S22-2  Note 2" sheetId="21" r:id="rId21"/>
    <sheet name="S22-3  Note 2-3" sheetId="22" r:id="rId22"/>
    <sheet name="S22-3  Note 2-3 (2)" sheetId="23" r:id="rId23"/>
    <sheet name="S22-4  Note 4-7" sheetId="24" r:id="rId24"/>
    <sheet name="S22-5  Note 8-11" sheetId="25" r:id="rId25"/>
    <sheet name="S22-6  Note 12" sheetId="26" r:id="rId26"/>
    <sheet name="S22-7  Note 13" sheetId="27" r:id="rId27"/>
    <sheet name="S22-8  Note 14-17" sheetId="28" r:id="rId28"/>
    <sheet name="S22-9  Note 18-19" sheetId="29" r:id="rId29"/>
    <sheet name="S23-1  Excédent accumulé" sheetId="30" r:id="rId30"/>
    <sheet name="S23-2  Excédent accumulé (2)" sheetId="31" r:id="rId31"/>
    <sheet name="S24-1  Av. soc. futurs" sheetId="32" r:id="rId32"/>
    <sheet name="S24-2  Av. soc. futurs (2)" sheetId="33" r:id="rId33"/>
    <sheet name="S24-3  Av. soc. futurs (3)" sheetId="34" r:id="rId34"/>
    <sheet name="S24-4  Av. soc. futurs (4)" sheetId="35" r:id="rId35"/>
    <sheet name="S25  Endet. total net" sheetId="36" r:id="rId36"/>
    <sheet name="Rens. non vérifiés" sheetId="37" r:id="rId37"/>
    <sheet name="S27-1  Revenus taxes" sheetId="38" r:id="rId38"/>
    <sheet name="S27-2  Paiements tenant lieu" sheetId="39" r:id="rId39"/>
    <sheet name="S27-3  Revenus transferts" sheetId="40" r:id="rId40"/>
    <sheet name="S27-4  Services rendus" sheetId="41" r:id="rId41"/>
    <sheet name="S27-5  Services rendus (2)" sheetId="42" r:id="rId42"/>
    <sheet name="S28-1  Analyse charges" sheetId="43" r:id="rId43"/>
    <sheet name="S28-2  Analyse charges (2)" sheetId="44" r:id="rId44"/>
    <sheet name="S28-3  Analyse charges (3)" sheetId="45" r:id="rId45"/>
    <sheet name="Sect. II - Autres rens. finan." sheetId="46" r:id="rId46"/>
    <sheet name="S30  Sect. II - Table mat." sheetId="47" r:id="rId47"/>
    <sheet name="S31-TGT-RAPVÉRIF" sheetId="48" r:id="rId48"/>
    <sheet name="S32  TGT Concil. taxes" sheetId="49" r:id="rId49"/>
    <sheet name="S33  TGT Rev. admis." sheetId="50" r:id="rId50"/>
    <sheet name="S34  TGT Taux réel" sheetId="51" r:id="rId51"/>
    <sheet name="Autres Rens. non vérifiés" sheetId="52" r:id="rId52"/>
    <sheet name="S36  Acquis. immo. par catég." sheetId="53" r:id="rId53"/>
    <sheet name="S37  Analyse dette LT" sheetId="54" r:id="rId54"/>
    <sheet name="S39  charge quotes-parts" sheetId="55" r:id="rId55"/>
    <sheet name="S43 Rémunér. - Eau égout" sheetId="56" r:id="rId56"/>
    <sheet name="44 cout-services" sheetId="57" r:id="rId57"/>
    <sheet name="S45 Acquis. immo. par objets" sheetId="58" r:id="rId58"/>
    <sheet name="S46-1  Ana. excédent accumulé" sheetId="59" r:id="rId59"/>
    <sheet name="S46-2  Ana. excédent accumu (2)" sheetId="60" r:id="rId60"/>
    <sheet name="S47  Fonds roulement" sheetId="61" r:id="rId61"/>
    <sheet name="S48 Soldes disp. règlem." sheetId="62" r:id="rId62"/>
    <sheet name="S49 Excéde fonct. réseau élec." sheetId="63" r:id="rId63"/>
    <sheet name="S50 Taux taxes" sheetId="64" r:id="rId64"/>
    <sheet name="S51 Taux taxes (2)" sheetId="65" r:id="rId65"/>
    <sheet name="S52  Quest. L" sheetId="66" r:id="rId66"/>
    <sheet name="S55 Autres données" sheetId="67" r:id="rId67"/>
    <sheet name="S56 Certificat" sheetId="68" r:id="rId68"/>
    <sheet name="S57 Transmission" sheetId="69" r:id="rId69"/>
  </sheets>
  <externalReferences>
    <externalReference r:id="rId72"/>
    <externalReference r:id="rId73"/>
  </externalReferences>
  <definedNames>
    <definedName name="avoir" localSheetId="56">#REF!</definedName>
    <definedName name="avoir" localSheetId="2">#REF!</definedName>
    <definedName name="avoir" localSheetId="10">#REF!</definedName>
    <definedName name="avoir" localSheetId="12">#REF!</definedName>
    <definedName name="avoir" localSheetId="13">#REF!</definedName>
    <definedName name="avoir" localSheetId="14">#REF!</definedName>
    <definedName name="avoir" localSheetId="15">#REF!</definedName>
    <definedName name="avoir" localSheetId="16">#REF!</definedName>
    <definedName name="avoir" localSheetId="17">#REF!</definedName>
    <definedName name="avoir" localSheetId="24">#REF!</definedName>
    <definedName name="avoir" localSheetId="25">#REF!</definedName>
    <definedName name="avoir" localSheetId="29">#REF!</definedName>
    <definedName name="avoir" localSheetId="30">#REF!</definedName>
    <definedName name="avoir" localSheetId="31">#REF!</definedName>
    <definedName name="avoir" localSheetId="32">#REF!</definedName>
    <definedName name="avoir" localSheetId="33">#REF!</definedName>
    <definedName name="avoir" localSheetId="34">#REF!</definedName>
    <definedName name="avoir" localSheetId="46">#REF!</definedName>
    <definedName name="avoir" localSheetId="52">#REF!</definedName>
    <definedName name="avoir" localSheetId="53">#REF!</definedName>
    <definedName name="avoir" localSheetId="55">#REF!</definedName>
    <definedName name="avoir" localSheetId="57">#REF!</definedName>
    <definedName name="avoir" localSheetId="58">#REF!</definedName>
    <definedName name="avoir" localSheetId="59">#REF!</definedName>
    <definedName name="avoir" localSheetId="62">#REF!</definedName>
    <definedName name="avoir" localSheetId="63">#REF!</definedName>
    <definedName name="avoir" localSheetId="64">#REF!</definedName>
    <definedName name="avoir" localSheetId="67">#REF!</definedName>
    <definedName name="avoir" localSheetId="68">#REF!</definedName>
    <definedName name="avoir" localSheetId="6">#REF!</definedName>
    <definedName name="avoir" localSheetId="7">#REF!</definedName>
    <definedName name="avoir" localSheetId="8">#REF!</definedName>
    <definedName name="avoir" localSheetId="9">#REF!</definedName>
    <definedName name="avoir" localSheetId="45">#REF!</definedName>
    <definedName name="avoir" localSheetId="4">#REF!</definedName>
    <definedName name="avoir" localSheetId="3">#REF!</definedName>
    <definedName name="avoir" localSheetId="1">#REF!</definedName>
    <definedName name="avoir" localSheetId="0">#REF!</definedName>
    <definedName name="avoir">#REF!</definedName>
    <definedName name="changements" localSheetId="13">#REF!</definedName>
    <definedName name="changements" localSheetId="25">#REF!</definedName>
    <definedName name="changements" localSheetId="46">#REF!</definedName>
    <definedName name="changements" localSheetId="53">#REF!</definedName>
    <definedName name="changements" localSheetId="62">#REF!</definedName>
    <definedName name="changements" localSheetId="6">#REF!</definedName>
    <definedName name="changements" localSheetId="7">#REF!</definedName>
    <definedName name="changements" localSheetId="8">#REF!</definedName>
    <definedName name="changements" localSheetId="9">#REF!</definedName>
    <definedName name="changements" localSheetId="4">#REF!</definedName>
    <definedName name="changements">#REF!</definedName>
    <definedName name="_xlnm.Print_Area" localSheetId="56">'44 cout-services'!$A$1:$N$93</definedName>
    <definedName name="_xlnm.Print_Area" localSheetId="13">'S13 Charges objets par org.'!$A$1:$K$42</definedName>
    <definedName name="_xlnm.Print_Area" localSheetId="14">'S18  État résultats'!$A$1:$E$47</definedName>
    <definedName name="_xlnm.Print_Area" localSheetId="15">'S19  Variation dette nette'!$A$1:$K$46</definedName>
    <definedName name="_xlnm.Print_Area" localSheetId="17">'S21  État flux trés.'!$A$1:$H$57</definedName>
    <definedName name="_xlnm.Print_Area" localSheetId="35">'S25  Endet. total net'!$A$1:$J$49</definedName>
    <definedName name="_xlnm.Print_Area" localSheetId="37">'S27-1  Revenus taxes'!$A$1:$I$51</definedName>
    <definedName name="_xlnm.Print_Area" localSheetId="38">'S27-2  Paiements tenant lieu'!$A$1:$I$59</definedName>
    <definedName name="_xlnm.Print_Area" localSheetId="40">'S27-4  Services rendus'!$A$3:$I$63</definedName>
    <definedName name="_xlnm.Print_Area" localSheetId="41">'S27-5  Services rendus (2)'!$A$1:$I$54</definedName>
    <definedName name="_xlnm.Print_Area" localSheetId="42">'S28-1  Analyse charges'!$A$1:$N$41</definedName>
    <definedName name="_xlnm.Print_Area" localSheetId="43">'S28-2  Analyse charges (2)'!$A$1:$N$49</definedName>
    <definedName name="_xlnm.Print_Area" localSheetId="44">'S28-3  Analyse charges (3)'!$A$1:$N$44</definedName>
    <definedName name="_xlnm.Print_Area" localSheetId="54">'S39  charge quotes-parts'!$A$1:$I$50</definedName>
    <definedName name="_xlnm.Print_Area" localSheetId="57">'S45 Acquis. immo. par objets'!$A$1:$E$24</definedName>
    <definedName name="_xlnm.Print_Area" localSheetId="65">'S52  Quest. L'!$A$1:$K$57</definedName>
    <definedName name="_xlnm.Print_Area" localSheetId="5">'S6  Rap. vérif. ext.'!$A$1:$H$50</definedName>
    <definedName name="_xlnm.Print_Area" localSheetId="6">'S6.1  Rap. vérif. gén.'!$A$1:$H$49</definedName>
    <definedName name="_xlnm.Print_Area" localSheetId="7">'S7  Résultats par org'!$A$1:$V$47</definedName>
    <definedName name="_xlnm.Print_Area" localSheetId="8">'S8  Ex. fonct. par org.'!$A$1:$U$50</definedName>
  </definedNames>
  <calcPr fullCalcOnLoad="1"/>
</workbook>
</file>

<file path=xl/sharedStrings.xml><?xml version="1.0" encoding="utf-8"?>
<sst xmlns="http://schemas.openxmlformats.org/spreadsheetml/2006/main" count="2874" uniqueCount="1469">
  <si>
    <t xml:space="preserve">   Rénovation urbaine</t>
  </si>
  <si>
    <t>1. Pour les municipalités qui se prévalent de l'étalement en vertu des articles 253.27 à 253.35 LFM.</t>
  </si>
  <si>
    <t xml:space="preserve">      De la municipalité (Société de </t>
  </si>
  <si>
    <t>Le Régime de retraite des élus municipaux (RREM) et le Régime de prestations supplémentaires des élus</t>
  </si>
  <si>
    <t>municipaux (RPSEM), ce dernier s'appliquant de façon complémentaire s'il y a lieu aux élus municipaux</t>
  </si>
  <si>
    <t>Solde au</t>
  </si>
  <si>
    <t>Ajouter</t>
  </si>
  <si>
    <t>Déduire</t>
  </si>
  <si>
    <t>31 décembre</t>
  </si>
  <si>
    <t>antérieurs</t>
  </si>
  <si>
    <t>Élections</t>
  </si>
  <si>
    <t xml:space="preserve">  Créditeurs et charges à payer</t>
  </si>
  <si>
    <t xml:space="preserve">   Intérêts sur la dette à long terme</t>
  </si>
  <si>
    <t xml:space="preserve">       Régimes capitalisés</t>
  </si>
  <si>
    <t xml:space="preserve">       Régimes non capitalisés</t>
  </si>
  <si>
    <t>Frais de fermeture et d'après-fermeture des sites d'enfouissement</t>
  </si>
  <si>
    <t>6.1</t>
  </si>
  <si>
    <t>dette nette</t>
  </si>
  <si>
    <t>Actifs financiers nets (dette nette) au début de l'exercice</t>
  </si>
  <si>
    <t xml:space="preserve">Actifs financiers nets redressés (dette nette redressée)  </t>
  </si>
  <si>
    <t>au début de l'exercice</t>
  </si>
  <si>
    <t>AUTRES RENSEIGNEMENTS NON VÉRIFIÉS</t>
  </si>
  <si>
    <t>l'amortissement</t>
  </si>
  <si>
    <t>13.</t>
  </si>
  <si>
    <t>Addition</t>
  </si>
  <si>
    <t>Cession /</t>
  </si>
  <si>
    <t>Solde à</t>
  </si>
  <si>
    <t xml:space="preserve">GOUVERNEMENT DU QUÉBEC ET SES </t>
  </si>
  <si>
    <t>ENTREPRISES</t>
  </si>
  <si>
    <t xml:space="preserve">GOUVERNEMENT DU CANADA ET SES </t>
  </si>
  <si>
    <t xml:space="preserve">SERVICES RENDUS AUX ORGANISMES </t>
  </si>
  <si>
    <t>MUNICIPAUX</t>
  </si>
  <si>
    <t xml:space="preserve">   Avantages sociaux futurs</t>
  </si>
  <si>
    <t xml:space="preserve">         Régimes capitalisés</t>
  </si>
  <si>
    <t xml:space="preserve">         Régimes non capitalisés</t>
  </si>
  <si>
    <t>Les versements estimatifs sur la dette à long terme pour les prochains exercices sont les suivants :</t>
  </si>
  <si>
    <t>14.</t>
  </si>
  <si>
    <t>Évaluation des immeubles imposables aux fins du calcul du taux global de taxation réel</t>
  </si>
  <si>
    <t>(ligne 1 + ligne 2) ÷ 2</t>
  </si>
  <si>
    <r>
      <t>et les états consolidés des résultats, de la variation des actifs financiers nets ( de la dette nette)</t>
    </r>
    <r>
      <rPr>
        <vertAlign val="superscript"/>
        <sz val="10"/>
        <rFont val="Arial"/>
        <family val="2"/>
      </rPr>
      <t xml:space="preserve"> </t>
    </r>
    <r>
      <rPr>
        <sz val="10"/>
        <rFont val="Arial"/>
        <family val="0"/>
      </rPr>
      <t xml:space="preserve">et des flux de </t>
    </r>
  </si>
  <si>
    <r>
      <t>à la page S34 ligne</t>
    </r>
    <r>
      <rPr>
        <sz val="10"/>
        <color indexed="17"/>
        <rFont val="Arial"/>
        <family val="2"/>
      </rPr>
      <t xml:space="preserve"> </t>
    </r>
    <r>
      <rPr>
        <sz val="10"/>
        <rFont val="Arial"/>
        <family val="2"/>
      </rPr>
      <t xml:space="preserve">4 </t>
    </r>
    <r>
      <rPr>
        <sz val="10"/>
        <rFont val="Arial"/>
        <family val="0"/>
      </rPr>
      <t>est de</t>
    </r>
  </si>
  <si>
    <t>Un passif est constaté dans les créditeurs et frais courus pour des cotisations dues non versées à la fin de</t>
  </si>
  <si>
    <t>l'exercice, de même que pour des cotisations à être versées dans les exercices subséquents relativement</t>
  </si>
  <si>
    <t>Pompiers</t>
  </si>
  <si>
    <t>Conducteurs et opérateurs (transport en commun)</t>
  </si>
  <si>
    <t>Élus</t>
  </si>
  <si>
    <t>fonctionnement</t>
  </si>
  <si>
    <t>vestissement</t>
  </si>
  <si>
    <t>qui y sont présentées.</t>
  </si>
  <si>
    <t xml:space="preserve">   Taxes spéciales pour le service de la dette (taux variés)   </t>
  </si>
  <si>
    <t xml:space="preserve">  - Perte sur cession d'immobilisations</t>
  </si>
  <si>
    <t xml:space="preserve">et 92.1 de la Loi sur les compétences municipales </t>
  </si>
  <si>
    <t xml:space="preserve">(L.R.Q., c. C-47.1) </t>
  </si>
  <si>
    <t>Dégrèvement en vertu de l'article 253.36 LFM</t>
  </si>
  <si>
    <t>Ventilation de</t>
  </si>
  <si>
    <t>Budget 2009</t>
  </si>
  <si>
    <t>AMORTISSEMENT DES IMMOBILISATIONS</t>
  </si>
  <si>
    <t>Les immobilisations acquises par donation ou pour une valeur symbolique sont comptabilisées à leur juste valeur au moment de leur acquisition, avec contrepartie aux revenus de l’exercice.</t>
  </si>
  <si>
    <t>Les immobilisations sont amorties, à l’exception des terrains qui ne sont pas amortis, en fonction de leur durée de vie utile estimative selon la méthode de l’amortissement linéaire sur les périodes suivantes :</t>
  </si>
  <si>
    <t>Les placements temporaires et les placements à long terme sont comptabilisés au coût.</t>
  </si>
  <si>
    <t>Les prêts sont comptabilisés au moindre du coût et de la valeur de recouvrement nette.</t>
  </si>
  <si>
    <t>Les placements à long terme sont comptabilisés au moindre du coût et de la valeur de recouvrement nette.</t>
  </si>
  <si>
    <t>Les propriétés destinées à la revente sont comptabilisées au moindre du coût et de la valeur de réalisation nette.</t>
  </si>
  <si>
    <t>Les charges comprennent le coût des biens consommés et des services obtenus au cours de l’exercice et incluent l’amortissement annuel du coût des immobilisations.</t>
  </si>
  <si>
    <t>Les stocks se composent de fournitures qui seront consommées dans le cours normal des opérations au cours des prochains exercices financiers. Ces stocks sont comptabilisés au coût établi selon la méthode de l’épuisement successif. Les stocks désuets sont radiés des livres. [Les stocks destinés à la vente sont présentés à titre d’actifs financiers. Ils sont comptabilisés au moindre du coût et de la valeur de réalisation nette. Le coût est établi selon la méthode de l’épuisement successif].</t>
  </si>
  <si>
    <t>Les immobilisations sont comptabilisées au coût. Le coût comprend les frais financiers capitalisés pendant la période de construction ou d’amélioration. Le coût des immobilisations détenues en vertu d’un contrat de location-acquisition est égal à la valeur actualisée des paiements exigibles. Les immobilisations en cours de construction ou d’amélioration ne font pas l’objet d’amortissement avant leur mise en service.</t>
  </si>
  <si>
    <t xml:space="preserve">   Propriétés destinées à la revente</t>
  </si>
  <si>
    <t xml:space="preserve">   Prêts</t>
  </si>
  <si>
    <t>Prêts à un office d'habitation</t>
  </si>
  <si>
    <t>Prêts à un fonds d'investissement</t>
  </si>
  <si>
    <t>G) Montant à pourvoir dans le futur</t>
  </si>
  <si>
    <t>Texte proposé et éditable</t>
  </si>
  <si>
    <t xml:space="preserve">   ponts, tunnels et viaducs</t>
  </si>
  <si>
    <t>Bâtiments</t>
  </si>
  <si>
    <t>Améliorations locatives</t>
  </si>
  <si>
    <t>Véhicules</t>
  </si>
  <si>
    <t>Ameublement et équipement de bureau</t>
  </si>
  <si>
    <t xml:space="preserve">Machinerie, outillage et équipement </t>
  </si>
  <si>
    <t>divers</t>
  </si>
  <si>
    <t>Terrains</t>
  </si>
  <si>
    <t>Immobilisations en cours</t>
  </si>
  <si>
    <t>AMORTISSEMENT CUMULÉ</t>
  </si>
  <si>
    <t>VALEUR COMPTABLE NETTE</t>
  </si>
  <si>
    <t xml:space="preserve">   Coût</t>
  </si>
  <si>
    <t xml:space="preserve">   Sécurité publique</t>
  </si>
  <si>
    <t xml:space="preserve">   Transport</t>
  </si>
  <si>
    <t xml:space="preserve">   Hygiène du milieu</t>
  </si>
  <si>
    <t xml:space="preserve">   Santé et bien-être</t>
  </si>
  <si>
    <t xml:space="preserve">   Loisirs et culture</t>
  </si>
  <si>
    <t>Endettement lié au réseau d'électricité (inclus ci-dessus)</t>
  </si>
  <si>
    <t>20.</t>
  </si>
  <si>
    <t>21.</t>
  </si>
  <si>
    <t>22.</t>
  </si>
  <si>
    <t>23.</t>
  </si>
  <si>
    <t xml:space="preserve">Excédent de fonctionnement affecté, réserves </t>
  </si>
  <si>
    <t>financières et fonds réservés</t>
  </si>
  <si>
    <r>
      <t>à la fin de l'exercice</t>
    </r>
    <r>
      <rPr>
        <vertAlign val="superscript"/>
        <sz val="10"/>
        <rFont val="Arial"/>
        <family val="2"/>
      </rPr>
      <t>1</t>
    </r>
  </si>
  <si>
    <t xml:space="preserve">        Résultats détaillés par organismes</t>
  </si>
  <si>
    <t xml:space="preserve">   Cours d'eau</t>
  </si>
  <si>
    <t xml:space="preserve">   Protection de l'environnement</t>
  </si>
  <si>
    <t>SANTÉ ET BIEN-ÊTRE</t>
  </si>
  <si>
    <t>RÉSEAU D'ÉLECTRICITÉ</t>
  </si>
  <si>
    <t>FRAIS DE FINANCEMENT</t>
  </si>
  <si>
    <t xml:space="preserve">   Dette à long terme</t>
  </si>
  <si>
    <t>AUTRES SERVICES RENDUS</t>
  </si>
  <si>
    <t>IMPOSITION DE DROITS</t>
  </si>
  <si>
    <t>AMENDES ET PÉNALITÉS</t>
  </si>
  <si>
    <t>INTÉRÊTS</t>
  </si>
  <si>
    <t>AUTRES REVENUS</t>
  </si>
  <si>
    <t>4.</t>
  </si>
  <si>
    <t>Encaisse et placements affectés</t>
  </si>
  <si>
    <t>Montants affectés compris dans les actifs financiers suivants :</t>
  </si>
  <si>
    <t xml:space="preserve">   Encaisse</t>
  </si>
  <si>
    <t xml:space="preserve">   Placements temporaires</t>
  </si>
  <si>
    <t xml:space="preserve">   Placements à long terme </t>
  </si>
  <si>
    <t>5.</t>
  </si>
  <si>
    <t>Sécurité incendie</t>
  </si>
  <si>
    <t>Sécurité civile</t>
  </si>
  <si>
    <t>Réseau routier</t>
  </si>
  <si>
    <t>Transport collectif</t>
  </si>
  <si>
    <t>Eau et égout</t>
  </si>
  <si>
    <t>Cours d'eau</t>
  </si>
  <si>
    <t>Protection de l'environnement</t>
  </si>
  <si>
    <t>Logement social</t>
  </si>
  <si>
    <t>Aménagement, urbanisme et zonage</t>
  </si>
  <si>
    <t>Rénovation urbaine</t>
  </si>
  <si>
    <t>Promotion et développement économique</t>
  </si>
  <si>
    <t xml:space="preserve"> Activités récréatives</t>
  </si>
  <si>
    <t xml:space="preserve"> Activités culturelles</t>
  </si>
  <si>
    <r>
      <t>Matières résiduelles</t>
    </r>
    <r>
      <rPr>
        <b/>
        <i/>
        <sz val="10"/>
        <rFont val="Arial"/>
        <family val="2"/>
      </rPr>
      <t xml:space="preserve"> </t>
    </r>
  </si>
  <si>
    <t>CAPITAL AUTORISÉ</t>
  </si>
  <si>
    <t>RÈGLEMENT</t>
  </si>
  <si>
    <t>MONTANT</t>
  </si>
  <si>
    <t>AUTORISÉ</t>
  </si>
  <si>
    <t>Augmentation</t>
  </si>
  <si>
    <t xml:space="preserve">   À même l'excédent de fonctionnement</t>
  </si>
  <si>
    <t xml:space="preserve">   Par l'imposition d'une taxe spéciale </t>
  </si>
  <si>
    <t>Crédit de taxe d'affaires en vertu de l'article 237 LFM</t>
  </si>
  <si>
    <t>Conformément à l'article 108.2 de la Loi sur les cités et villes, nous avons procédé à une vérification visant à déterminer si, pour l'exercice terminé le 31 décembre 2009, le taux global de taxation réel de la Municipalité XYZ est conforme aux dispositions de la section III du chapitre XVIII.1 de la Loi sur la fiscalité municipale portant sur le taux global de taxation. La responsabilité du respect de ces exigences légales incombe à la direction de la Municipalité. Notre responsabilité consiste à exprimer une opinion sur le respect de ces exigences légales en nous fondant sur notre vérification.</t>
  </si>
  <si>
    <t>Valeur des actifs à la fin de l'exercice</t>
  </si>
  <si>
    <t>À notre avis, le taux global de taxation réel de la Municipalité XYZ pour l'exercice terminé le 31 décembre 2009 est établi, à tous égards importants, conformément aux dispositions législatives précitées.</t>
  </si>
  <si>
    <t>Autres crédits de taxes, sauf l'escompte pour paiement</t>
  </si>
  <si>
    <t>avant l'échéance</t>
  </si>
  <si>
    <t>Dotation de l'exercice à la provision pour contestations</t>
  </si>
  <si>
    <t xml:space="preserve">      Quotes-parts</t>
  </si>
  <si>
    <t xml:space="preserve">      Autres</t>
  </si>
  <si>
    <t xml:space="preserve">   Autres organismes</t>
  </si>
  <si>
    <t>Amortissement des immobilisations</t>
  </si>
  <si>
    <t>Rapport du vérificateur externe ou général sur le taux global de taxation réel</t>
  </si>
  <si>
    <t>Le titre de la note est éditable.</t>
  </si>
  <si>
    <t>Se référer au besoin aux fichiers suivants supportant le présent cas exemple :</t>
  </si>
  <si>
    <r>
      <t xml:space="preserve"> </t>
    </r>
    <r>
      <rPr>
        <sz val="11"/>
        <rFont val="Times New Roman"/>
        <family val="1"/>
      </rPr>
      <t>▫</t>
    </r>
    <r>
      <rPr>
        <sz val="11"/>
        <rFont val="Arial"/>
        <family val="0"/>
      </rPr>
      <t xml:space="preserve"> Chiffrier de consolidation de l'exercice 2009</t>
    </r>
  </si>
  <si>
    <r>
      <t xml:space="preserve"> </t>
    </r>
    <r>
      <rPr>
        <sz val="11"/>
        <rFont val="Times New Roman"/>
        <family val="1"/>
      </rPr>
      <t>▫</t>
    </r>
    <r>
      <rPr>
        <sz val="11"/>
        <rFont val="Arial"/>
        <family val="0"/>
      </rPr>
      <t xml:space="preserve"> Chiffrier de consolidation de l'exercice comparatif 2008</t>
    </r>
  </si>
  <si>
    <r>
      <t xml:space="preserve"> </t>
    </r>
    <r>
      <rPr>
        <sz val="11"/>
        <rFont val="Times New Roman"/>
        <family val="1"/>
      </rPr>
      <t>▫</t>
    </r>
    <r>
      <rPr>
        <sz val="11"/>
        <rFont val="Arial"/>
        <family val="0"/>
      </rPr>
      <t xml:space="preserve"> Chiffrier de consolidation du budget 2009</t>
    </r>
  </si>
  <si>
    <r>
      <t xml:space="preserve"> </t>
    </r>
    <r>
      <rPr>
        <sz val="11"/>
        <rFont val="Times New Roman"/>
        <family val="1"/>
      </rPr>
      <t>▫</t>
    </r>
    <r>
      <rPr>
        <sz val="11"/>
        <rFont val="Arial"/>
        <family val="0"/>
      </rPr>
      <t xml:space="preserve"> Feuilles de travail</t>
    </r>
  </si>
  <si>
    <r>
      <t>et les états consolidés des résultats, de la variation des actifs financiers nets ( de la dette nette)</t>
    </r>
    <r>
      <rPr>
        <vertAlign val="superscript"/>
        <sz val="10"/>
        <rFont val="Arial"/>
        <family val="2"/>
      </rPr>
      <t xml:space="preserve"> </t>
    </r>
    <r>
      <rPr>
        <sz val="10"/>
        <rFont val="Arial"/>
        <family val="0"/>
      </rPr>
      <t>et des flux de</t>
    </r>
  </si>
  <si>
    <t>trésorerie de l'exercice terminé à cette date. La responsabilité de ces états financiers incombe à la direction</t>
  </si>
  <si>
    <t>de la municipalité. Ma responsabilité consiste à exprimer une opinion sur ces états financiers en me fondant</t>
  </si>
  <si>
    <t>sur ma vérification.</t>
  </si>
  <si>
    <t xml:space="preserve">État consolidé des flux de trésorerie </t>
  </si>
  <si>
    <t>Notes complémentaires aux états financiers consolidés</t>
  </si>
  <si>
    <t>Autres renseignements complémentaires consolidés</t>
  </si>
  <si>
    <t xml:space="preserve">   Excédent (déficit) accumulé consolidé </t>
  </si>
  <si>
    <t xml:space="preserve">   Avantages sociaux futurs consolidés</t>
  </si>
  <si>
    <t>S28-1</t>
  </si>
  <si>
    <t>S28-2</t>
  </si>
  <si>
    <t>S28-3</t>
  </si>
  <si>
    <t>poste "Propriétés destinées à la revente"</t>
  </si>
  <si>
    <t xml:space="preserve">   Amortissement cumulé</t>
  </si>
  <si>
    <t xml:space="preserve">   Valeur comptable nette </t>
  </si>
  <si>
    <t>LOISIRS ET CULTURE</t>
  </si>
  <si>
    <t xml:space="preserve">   Activités récréatives</t>
  </si>
  <si>
    <r>
      <t xml:space="preserve"> - Mesures transitoires relatives au passage à la comptabilité d'exercice au 1</t>
    </r>
    <r>
      <rPr>
        <vertAlign val="superscript"/>
        <sz val="10"/>
        <rFont val="Arial"/>
        <family val="2"/>
      </rPr>
      <t>er</t>
    </r>
    <r>
      <rPr>
        <sz val="10"/>
        <rFont val="Arial"/>
        <family val="0"/>
      </rPr>
      <t xml:space="preserve"> janvier 2000 : </t>
    </r>
  </si>
  <si>
    <r>
      <t>pour le passif constaté initialement au 1</t>
    </r>
    <r>
      <rPr>
        <vertAlign val="superscript"/>
        <sz val="10"/>
        <rFont val="Arial"/>
        <family val="2"/>
      </rPr>
      <t>er</t>
    </r>
    <r>
      <rPr>
        <sz val="10"/>
        <rFont val="Arial"/>
        <family val="0"/>
      </rPr>
      <t xml:space="preserve"> janvier 2007 : dans le cas des régimes capitalisés, sur la durée </t>
    </r>
  </si>
  <si>
    <t>Taxes municipales</t>
  </si>
  <si>
    <t xml:space="preserve">Taxes-certificats de vente pour défaut de paiement des taxes  </t>
  </si>
  <si>
    <t>Gouvernement du Québec et ses entreprises</t>
  </si>
  <si>
    <t>Gouvernement du Canada et ses entreprises</t>
  </si>
  <si>
    <t>Organismes municipaux</t>
  </si>
  <si>
    <t xml:space="preserve">Montants des débiteurs affectés au remboursement de </t>
  </si>
  <si>
    <t>la dette à long terme</t>
  </si>
  <si>
    <t>antérieurement qui font l'objet de taxation différée. Il est créé aux fins suivantes à la suite d'un choix exercé</t>
  </si>
  <si>
    <t xml:space="preserve">par l'organisme municipal et amorti selon les durées indiquées ci-dessous par affectation aux activités de </t>
  </si>
  <si>
    <t xml:space="preserve">fonctionnement à des fins fiscales.  </t>
  </si>
  <si>
    <r>
      <t>۰</t>
    </r>
    <r>
      <rPr>
        <sz val="10"/>
        <rFont val="Arial"/>
        <family val="0"/>
      </rPr>
      <t xml:space="preserve"> </t>
    </r>
  </si>
  <si>
    <t>pour les salaires et les avantages sociaux : sur une période maximale de 20 ans;</t>
  </si>
  <si>
    <t>régimes non capitalisés, …………;</t>
  </si>
  <si>
    <t>déterminées : sur la DMERCA des salariés participants touchés;</t>
  </si>
  <si>
    <t xml:space="preserve"> - Frais de fermeture et d'après-fermeture des sites d'enfouissement :</t>
  </si>
  <si>
    <t>H) Autres éléments</t>
  </si>
  <si>
    <t>d'évaluations foncière et locative</t>
  </si>
  <si>
    <t>Revenus de taxes</t>
  </si>
  <si>
    <t>EXERCICE TERMINÉ  LE 31 DÉCEMBRE 2009</t>
  </si>
  <si>
    <t>REVENUS ADMISSIBLES</t>
  </si>
  <si>
    <t>Dotation de l'exercice à la provision pour contestations d'évaluation</t>
  </si>
  <si>
    <t>3. Articles 261.5.12 à 261.5.14 LFM</t>
  </si>
  <si>
    <t>réserves financières et fonds réservés</t>
  </si>
  <si>
    <t xml:space="preserve">      Déchets domestiques</t>
  </si>
  <si>
    <t>Ainsi, la charge encourue dans un exercice donné par une municipalité participante relativement à ces régimes</t>
  </si>
  <si>
    <t xml:space="preserve">Texte proposé et éditable </t>
  </si>
  <si>
    <t>Hypothèses d'évaluation actuarielle de la comptabilisation</t>
  </si>
  <si>
    <t xml:space="preserve">  - Variation des frais reportés liés à la dette</t>
  </si>
  <si>
    <t xml:space="preserve">    à long terme</t>
  </si>
  <si>
    <t>Cas exemple consolidé</t>
  </si>
  <si>
    <t xml:space="preserve">   Taxes spéciales pour les activités d'investissement (taux variés)</t>
  </si>
  <si>
    <t xml:space="preserve">     </t>
  </si>
  <si>
    <t xml:space="preserve">TAUX DES TAXES </t>
  </si>
  <si>
    <t xml:space="preserve">   -  les avantages complémentaires de retraite comme la couverture des soins de santé et l'assurance vie</t>
  </si>
  <si>
    <t xml:space="preserve">      offertes aux retraités;</t>
  </si>
  <si>
    <t xml:space="preserve">   -  les congés de maladie accumulés par les employés.</t>
  </si>
  <si>
    <t>La charge est établie selon la comptabilité d'exercice intégrale de manière à attribuer le coût des prestations</t>
  </si>
  <si>
    <t>à des services déjà rendus.</t>
  </si>
  <si>
    <t>0542-000</t>
  </si>
  <si>
    <t>pour les intérêts sur la dette à long terme (nets des montants des débiteurs affectés au remboursement</t>
  </si>
  <si>
    <t>municipalités. Dans le cas du RPSEM, seules les municipalités participantes sont responsables de</t>
  </si>
  <si>
    <t>Obligations et billets</t>
  </si>
  <si>
    <t>Autres dettes à long terme</t>
  </si>
  <si>
    <t>Avec fonds</t>
  </si>
  <si>
    <t>Sans fonds</t>
  </si>
  <si>
    <t>Location-</t>
  </si>
  <si>
    <t>d'amortissement</t>
  </si>
  <si>
    <t>acquisition</t>
  </si>
  <si>
    <t>2015 et +</t>
  </si>
  <si>
    <t>accessoires</t>
  </si>
  <si>
    <t xml:space="preserve">   - </t>
  </si>
  <si>
    <t xml:space="preserve">      Réseau routier</t>
  </si>
  <si>
    <t xml:space="preserve">      Transport collectif</t>
  </si>
  <si>
    <t xml:space="preserve">Section I - </t>
  </si>
  <si>
    <t xml:space="preserve">Section II - </t>
  </si>
  <si>
    <t>à des fins fiscales</t>
  </si>
  <si>
    <t xml:space="preserve">   Administration générale</t>
  </si>
  <si>
    <t>Sommaire des revenus de quotes-parts de fonctionnement et d'investissement</t>
  </si>
  <si>
    <t xml:space="preserve">   Taxes spéciales pour le service de la dette (taux unique)   </t>
  </si>
  <si>
    <t>Cotisations salariales des employés</t>
  </si>
  <si>
    <t xml:space="preserve">Cotisations des autres employeurs dans le cas de régimes </t>
  </si>
  <si>
    <t>interemployeurs dont l'organisme municipal est le promoteur</t>
  </si>
  <si>
    <t>Amortissement des pertes actuarielles (gains actuariels)</t>
  </si>
  <si>
    <t>Pertes actuarielles constatées (gains actuariels constatés) lors d'une</t>
  </si>
  <si>
    <t>modification de régime ou de la variation de la provision pour moins-value</t>
  </si>
  <si>
    <t>Pertes nettes (gains nets) découlant d'une compression de régime</t>
  </si>
  <si>
    <t>Pertes nettes (gains nets) découlant d'un règlement de régime</t>
  </si>
  <si>
    <t>Variation de la provision pour moins-value</t>
  </si>
  <si>
    <t>Autres :</t>
  </si>
  <si>
    <t>Charge de l'excercice excluant les intérêts</t>
  </si>
  <si>
    <t>Rendement espéré des actifs</t>
  </si>
  <si>
    <t xml:space="preserve">  d'entreprises municipales</t>
  </si>
  <si>
    <r>
      <t xml:space="preserve">année </t>
    </r>
    <r>
      <rPr>
        <b/>
        <vertAlign val="superscript"/>
        <sz val="9"/>
        <rFont val="Arial"/>
        <family val="2"/>
      </rPr>
      <t>1</t>
    </r>
  </si>
  <si>
    <t>ANALYSE DU COÛT DES SERVICES MUNICIPAUX</t>
  </si>
  <si>
    <t>Services</t>
  </si>
  <si>
    <t>rendus</t>
  </si>
  <si>
    <t>municipaux</t>
  </si>
  <si>
    <t>financement</t>
  </si>
  <si>
    <t>=</t>
  </si>
  <si>
    <t xml:space="preserve">  Voirie municipale</t>
  </si>
  <si>
    <t xml:space="preserve">  Enlèvement de la neige</t>
  </si>
  <si>
    <t xml:space="preserve">  Autres</t>
  </si>
  <si>
    <t xml:space="preserve">  Réseau de distribution de l'eau potable</t>
  </si>
  <si>
    <t xml:space="preserve">  Traitement des eaux usées</t>
  </si>
  <si>
    <t xml:space="preserve">  Réseaux d'égout</t>
  </si>
  <si>
    <t>Matières résiduelles</t>
  </si>
  <si>
    <t xml:space="preserve">  Déchets domestiques</t>
  </si>
  <si>
    <t xml:space="preserve">  Matières secondaires</t>
  </si>
  <si>
    <t>S3</t>
  </si>
  <si>
    <t xml:space="preserve">Coût des </t>
  </si>
  <si>
    <t>Frais de</t>
  </si>
  <si>
    <t>des immo-</t>
  </si>
  <si>
    <t xml:space="preserve">services </t>
  </si>
  <si>
    <t>bilisations</t>
  </si>
  <si>
    <t>+</t>
  </si>
  <si>
    <t xml:space="preserve">   Logement social</t>
  </si>
  <si>
    <t xml:space="preserve">Crédits en vertu de l'article 92.1 de la Loi sur les compétences </t>
  </si>
  <si>
    <t>Total partiel</t>
  </si>
  <si>
    <t xml:space="preserve">   Taxes d'affaires</t>
  </si>
  <si>
    <r>
      <t>Évaluation des immeubles imposables, selon le rôle ou ajustée</t>
    </r>
    <r>
      <rPr>
        <vertAlign val="superscript"/>
        <sz val="10"/>
        <rFont val="Arial"/>
        <family val="2"/>
      </rPr>
      <t>1</t>
    </r>
    <r>
      <rPr>
        <sz val="10"/>
        <rFont val="Arial"/>
        <family val="2"/>
      </rPr>
      <t>, au 1</t>
    </r>
    <r>
      <rPr>
        <vertAlign val="superscript"/>
        <sz val="10"/>
        <rFont val="Arial"/>
        <family val="2"/>
      </rPr>
      <t>er</t>
    </r>
    <r>
      <rPr>
        <sz val="10"/>
        <rFont val="Arial"/>
        <family val="2"/>
      </rPr>
      <t xml:space="preserve"> janvier 2009</t>
    </r>
    <r>
      <rPr>
        <vertAlign val="superscript"/>
        <sz val="10"/>
        <rFont val="Arial"/>
        <family val="2"/>
      </rPr>
      <t>2</t>
    </r>
  </si>
  <si>
    <r>
      <t>Évaluation des immeubles imposables, selon le rôle ou ajustée</t>
    </r>
    <r>
      <rPr>
        <vertAlign val="superscript"/>
        <sz val="10"/>
        <rFont val="Arial"/>
        <family val="2"/>
      </rPr>
      <t>1</t>
    </r>
    <r>
      <rPr>
        <sz val="10"/>
        <rFont val="Arial"/>
        <family val="2"/>
      </rPr>
      <t>, au 31 décembre 2009</t>
    </r>
    <r>
      <rPr>
        <vertAlign val="superscript"/>
        <sz val="10"/>
        <rFont val="Arial"/>
        <family val="2"/>
      </rPr>
      <t>2</t>
    </r>
  </si>
  <si>
    <r>
      <t xml:space="preserve">      Avantages postérieurs au 1</t>
    </r>
    <r>
      <rPr>
        <vertAlign val="superscript"/>
        <sz val="10"/>
        <rFont val="Arial"/>
        <family val="2"/>
      </rPr>
      <t>er</t>
    </r>
    <r>
      <rPr>
        <sz val="10"/>
        <rFont val="Arial"/>
        <family val="2"/>
      </rPr>
      <t xml:space="preserve"> janvier 2007</t>
    </r>
  </si>
  <si>
    <t>Frais reportés liés à la dette à long terme</t>
  </si>
  <si>
    <t>Propriétés destinées à la revente (note 14)</t>
  </si>
  <si>
    <t xml:space="preserve">Organismes </t>
  </si>
  <si>
    <t xml:space="preserve">Prêts, placements à long terme à titre </t>
  </si>
  <si>
    <t>d'investissement et participations dans des</t>
  </si>
  <si>
    <t>entreprises municipales</t>
  </si>
  <si>
    <t xml:space="preserve">Financement </t>
  </si>
  <si>
    <t xml:space="preserve">   Sites d'enfouissement et incinérateurs</t>
  </si>
  <si>
    <t xml:space="preserve">   Chemins, rues, routes et trottoirs</t>
  </si>
  <si>
    <t xml:space="preserve">   Ponts, tunnels et viaducs</t>
  </si>
  <si>
    <t xml:space="preserve">       - Perte sur cession d'immobilisations</t>
  </si>
  <si>
    <t xml:space="preserve">   Système d'éclairage des rues</t>
  </si>
  <si>
    <t xml:space="preserve"> Par unité de logement</t>
  </si>
  <si>
    <t>(Montant fixe)</t>
  </si>
  <si>
    <t>Eau</t>
  </si>
  <si>
    <t>$</t>
  </si>
  <si>
    <t>Égout</t>
  </si>
  <si>
    <t xml:space="preserve">    Fonds local (ou fonds régional pour les MRC) - Réfection</t>
  </si>
  <si>
    <t xml:space="preserve">    et entretien de certaines voies publiques</t>
  </si>
  <si>
    <t xml:space="preserve">    - Activités de fonctionnement 2009 </t>
  </si>
  <si>
    <t xml:space="preserve">    - Activités de fonctionnement 2010 </t>
  </si>
  <si>
    <t xml:space="preserve">    - Surplus des anciens secteurs</t>
  </si>
  <si>
    <t xml:space="preserve">    - Promotion de l'excellence</t>
  </si>
  <si>
    <t>ANALYSE DE LA DETTE À LONG TERME CONSOLIDÉE</t>
  </si>
  <si>
    <t>ACQUISITION D'IMMOBILISATIONS CONSOLIDÉES PAR CATÉGORIES</t>
  </si>
  <si>
    <t>ANALYSE DE LA CHARGE DE QUOTES-PARTS CONSOLIDÉE</t>
  </si>
  <si>
    <t>TRANSMISSION ÉLECTRONIQUE DU RAPPORT FINANCIER CONSOLIDÉ</t>
  </si>
  <si>
    <t>SUR LE RAPPORT FINANCIER CONSOLIDÉ</t>
  </si>
  <si>
    <t>amortissement</t>
  </si>
  <si>
    <t>ÉVALUATION NON AJUSTÉE DES IMMEUBLES IMPOSABLES</t>
  </si>
  <si>
    <t>Évaluation non ajustée des immeubles imposables</t>
  </si>
  <si>
    <t>(ligne 7 + ligne 8) ÷ 2</t>
  </si>
  <si>
    <t xml:space="preserve">  Stocks de fournitures</t>
  </si>
  <si>
    <t xml:space="preserve">  Autres actifs non financiers</t>
  </si>
  <si>
    <t xml:space="preserve">Activités d'investissement en immobilisations </t>
  </si>
  <si>
    <t xml:space="preserve">employé, à l'exception de celui d'un cadre, est un renseignement confidentiel. Ainsi, certaines informations relatives à la rémunération et aux charges sociales </t>
  </si>
  <si>
    <t>ANALYSE DE L'ACTIVITÉ EAU ET ÉGOUT</t>
  </si>
  <si>
    <t xml:space="preserve">   Différence que l'on obtient en soustrayant du total des taxes sur</t>
  </si>
  <si>
    <t xml:space="preserve">   les immeubles non résidentiels et industriels, le montant des revenus</t>
  </si>
  <si>
    <t xml:space="preserve">   Autres taxes non reconnues en vertu de la réglementation</t>
  </si>
  <si>
    <t xml:space="preserve">Revenus admissibles aux fins du calcul du  </t>
  </si>
  <si>
    <t xml:space="preserve">   Aménagement, urbanisme et développement </t>
  </si>
  <si>
    <t>Excédent (déficit) d'investissement de l'exercice</t>
  </si>
  <si>
    <t>CHARGES PAR OBJETS PAR ORGANISMES</t>
  </si>
  <si>
    <t xml:space="preserve">Administration </t>
  </si>
  <si>
    <t>Rémunération</t>
  </si>
  <si>
    <t>Revenus reportés (note 11)</t>
  </si>
  <si>
    <t>Dette à long terme (note 12)</t>
  </si>
  <si>
    <t>Passif au titre des avantages sociaux futurs (note 8)</t>
  </si>
  <si>
    <t>Immobilisations (note 13)</t>
  </si>
  <si>
    <t xml:space="preserve">Propriétés destinées à la revente (note 14) </t>
  </si>
  <si>
    <t>Autres actifs non financiers (note 15)</t>
  </si>
  <si>
    <t>Engagements contractuels (note 16)</t>
  </si>
  <si>
    <t>Éventualités (note 17)</t>
  </si>
  <si>
    <t>Présentées à titre d'autres actifs financiers (note 9)</t>
  </si>
  <si>
    <t xml:space="preserve">    - </t>
  </si>
  <si>
    <t xml:space="preserve">    - Rénovations et projets divers</t>
  </si>
  <si>
    <t xml:space="preserve">       - Fonds de logement social</t>
  </si>
  <si>
    <r>
      <t xml:space="preserve">Dette à long terme </t>
    </r>
    <r>
      <rPr>
        <sz val="10"/>
        <rFont val="Arial"/>
        <family val="2"/>
      </rPr>
      <t>(note 12)</t>
    </r>
  </si>
  <si>
    <t>% de la valeur locative</t>
  </si>
  <si>
    <t>Taxe d'affaires sur la valeur locative</t>
  </si>
  <si>
    <t>Autres taxes et compensations, et autres modes de tarification</t>
  </si>
  <si>
    <t>Description</t>
  </si>
  <si>
    <t xml:space="preserve">   - Rôle d'évaluation</t>
  </si>
  <si>
    <t>Valeur des obligations au titre des prestations constituées à la fin de l'exercice</t>
  </si>
  <si>
    <t>Situation actuarielle nette : excédent (déficit) de comptabilisation</t>
  </si>
  <si>
    <t>Pertes actuarielles non amorties (gains actuariels non amortis)</t>
  </si>
  <si>
    <t>Conciliation de l'actif (passif) au titre des avantages sociaux futurs</t>
  </si>
  <si>
    <t>Actif (passif) au début de l'exercice</t>
  </si>
  <si>
    <t>Cotisations versées par l'employeur</t>
  </si>
  <si>
    <t>Actif (passif) à la fin de l'exercice</t>
  </si>
  <si>
    <t>dont la valeur des obligations excède la valeur des actifs</t>
  </si>
  <si>
    <t>Nombre de régimes en cause</t>
  </si>
  <si>
    <t xml:space="preserve">Valeur des obligations au titre des prestations constituées à la fin de </t>
  </si>
  <si>
    <t>l'exercice</t>
  </si>
  <si>
    <t>Le texte ci-dessous a été reporté de votre rapport financier 2008. Veuillez mettre à jour les informations</t>
  </si>
  <si>
    <t xml:space="preserve">de location-acquisition inclus </t>
  </si>
  <si>
    <t>contrôlés</t>
  </si>
  <si>
    <t>ACTIFS FINANCIERS</t>
  </si>
  <si>
    <t>Moins: revenus d'investissement</t>
  </si>
  <si>
    <t>Débiteurs</t>
  </si>
  <si>
    <t>Prêts</t>
  </si>
  <si>
    <t>Participations dans des entreprises municipales</t>
  </si>
  <si>
    <t>Autres actifs financiers</t>
  </si>
  <si>
    <t>PASSIFS</t>
  </si>
  <si>
    <t>Découvert bancaire</t>
  </si>
  <si>
    <t>Emprunts temporaires</t>
  </si>
  <si>
    <t>Revenus reportés</t>
  </si>
  <si>
    <t xml:space="preserve">        Excédent (déficit) de fonctionnement à des fins fiscales par organismes</t>
  </si>
  <si>
    <t xml:space="preserve">        Excédent (déficit) d'investissement à des fins fiscales par organismes</t>
  </si>
  <si>
    <t>Aménagement, urbanisme et développement</t>
  </si>
  <si>
    <t>Loisirs et culture</t>
  </si>
  <si>
    <t>Réseau d'électricité</t>
  </si>
  <si>
    <t xml:space="preserve">Frais de financement </t>
  </si>
  <si>
    <t xml:space="preserve">Excédent (déficit) de l'exercice </t>
  </si>
  <si>
    <t>Excédent (déficit) accumulé au début de l'exercice</t>
  </si>
  <si>
    <t>Excédent (déficit) accumulé redressé au début</t>
  </si>
  <si>
    <t>de l'exercice</t>
  </si>
  <si>
    <t>Infrastructures existantes</t>
  </si>
  <si>
    <t xml:space="preserve">La municipalité a-t-elle reçu du MAPAQ des </t>
  </si>
  <si>
    <t xml:space="preserve">remboursements de taxes de 2009 pour des </t>
  </si>
  <si>
    <t xml:space="preserve">refléter l'écart à la fin de l'exercice entre la valeur des obligations au titre des prestations constituées et la valeur </t>
  </si>
  <si>
    <t xml:space="preserve">des actifs du régime, net des gains et pertes actuariels non amortis et net d'une provision pour moins-value </t>
  </si>
  <si>
    <t>dans le cas d'un actif s'il y a lieu.</t>
  </si>
  <si>
    <t xml:space="preserve">Les obligations au titre des prestations constituées sont calculées de façon actuarielle selon la méthode </t>
  </si>
  <si>
    <r>
      <t>Code</t>
    </r>
    <r>
      <rPr>
        <b/>
        <vertAlign val="superscript"/>
        <sz val="9"/>
        <rFont val="Arial"/>
        <family val="2"/>
      </rPr>
      <t>1</t>
    </r>
  </si>
  <si>
    <t>OU</t>
  </si>
  <si>
    <t xml:space="preserve"> Valeur qui résulte de la capitalisation des revenus provenant de l'article 222 LFM</t>
  </si>
  <si>
    <t xml:space="preserve"> selon le taux global de taxation réel non uniformisé de 2009</t>
  </si>
  <si>
    <t xml:space="preserve"> Valeur uniformisée</t>
  </si>
  <si>
    <t>CERTIFICAT DU GREFFIER OU DU SECRÉTAIRE-TRÉSORIER</t>
  </si>
  <si>
    <t xml:space="preserve">  Je soussigné(e), </t>
  </si>
  <si>
    <t>(Nom)</t>
  </si>
  <si>
    <t>(Fonction)</t>
  </si>
  <si>
    <t xml:space="preserve"> déclare que les renseignements ci-dessus concernant la richesse foncière de la municipalité aux fins de</t>
  </si>
  <si>
    <t xml:space="preserve">  (Signature)</t>
  </si>
  <si>
    <t>(Date)</t>
  </si>
  <si>
    <t xml:space="preserve">Je soussigné(e), </t>
  </si>
  <si>
    <t>pour l'exercice terminé le 31 décembre 2009, déposé lors</t>
  </si>
  <si>
    <t>(Nom de l'organisme)</t>
  </si>
  <si>
    <t xml:space="preserve">de la séance du conseil du     </t>
  </si>
  <si>
    <t>, a été transmis de façon électronique au</t>
  </si>
  <si>
    <t>.</t>
  </si>
  <si>
    <t>Infrastructures pour nouveau développement</t>
  </si>
  <si>
    <t>sont remplacées par des astérisques à l'impression du document, s'il y a lieu.</t>
  </si>
  <si>
    <t>S44-2</t>
  </si>
  <si>
    <t>S44-1</t>
  </si>
  <si>
    <t xml:space="preserve">  Approvisionnement et traitement de </t>
  </si>
  <si>
    <t xml:space="preserve">  l'eau potable</t>
  </si>
  <si>
    <t>S48</t>
  </si>
  <si>
    <t>EXCÉDENT (DÉFICIT) DE FONCTIONNEMENT DU RÉSEAU D'ÉLECTRICITÉ À DES FINS FISCALES</t>
  </si>
  <si>
    <t>Droits sur les carrières et sablières</t>
  </si>
  <si>
    <t>Analyse de l'activité Eau et égout</t>
  </si>
  <si>
    <t>Excédent (déficit) de fonctionnement du réseau d'électricité à des fins fiscales</t>
  </si>
  <si>
    <t>Dégrèvement en vertu de l'article 244.59 LFM</t>
  </si>
  <si>
    <t>Montant relatif aux taxes foncières</t>
  </si>
  <si>
    <t>ministère des Affaires municipales, des Régions et de l'Occupation du territoire le</t>
  </si>
  <si>
    <t xml:space="preserve">   Montants des débiteurs affectés au</t>
  </si>
  <si>
    <t xml:space="preserve">   remboursement de la dette à long terme</t>
  </si>
  <si>
    <t xml:space="preserve">L’état consolidé des résultats et l’état consolidé de la variation des actifs financiers nets (de la dette nette) comportent une comparaison avec des données budgétaires consolidées. Le budget consolidé constitue la combinaison du budget non consolidé adopté par l’administration municipale et des budgets adoptés par les organismes contrôlés, incluant la part qui lui revient dans les budgets des partenariats auxquels la municipalité participe, après élimination des opérations réciproques. </t>
  </si>
  <si>
    <r>
      <t xml:space="preserve">         </t>
    </r>
    <r>
      <rPr>
        <sz val="10"/>
        <rFont val="Arial"/>
        <family val="2"/>
      </rPr>
      <t>Transport scolaire</t>
    </r>
  </si>
  <si>
    <r>
      <t xml:space="preserve">         </t>
    </r>
    <r>
      <rPr>
        <sz val="10"/>
        <rFont val="Arial"/>
        <family val="2"/>
      </rPr>
      <t>Autres</t>
    </r>
  </si>
  <si>
    <r>
      <t xml:space="preserve">      </t>
    </r>
    <r>
      <rPr>
        <sz val="10"/>
        <rFont val="Arial"/>
        <family val="2"/>
      </rPr>
      <t>Transport aérien</t>
    </r>
  </si>
  <si>
    <r>
      <t xml:space="preserve">      </t>
    </r>
    <r>
      <rPr>
        <sz val="10"/>
        <rFont val="Arial"/>
        <family val="2"/>
      </rPr>
      <t>Transport par eau</t>
    </r>
  </si>
  <si>
    <t xml:space="preserve">   Eau et égout </t>
  </si>
  <si>
    <r>
      <t xml:space="preserve">      </t>
    </r>
    <r>
      <rPr>
        <sz val="10"/>
        <rFont val="Arial"/>
        <family val="2"/>
      </rPr>
      <t>Réseau de distribution de l'eau potable</t>
    </r>
  </si>
  <si>
    <r>
      <t xml:space="preserve">      </t>
    </r>
    <r>
      <rPr>
        <sz val="10"/>
        <rFont val="Arial"/>
        <family val="2"/>
      </rPr>
      <t>Traitement des eaux usées</t>
    </r>
  </si>
  <si>
    <r>
      <t xml:space="preserve">      </t>
    </r>
    <r>
      <rPr>
        <sz val="10"/>
        <rFont val="Arial"/>
        <family val="2"/>
      </rPr>
      <t>Réseaux d'égout</t>
    </r>
  </si>
  <si>
    <r>
      <t xml:space="preserve">   </t>
    </r>
    <r>
      <rPr>
        <sz val="10"/>
        <rFont val="Arial"/>
        <family val="2"/>
      </rPr>
      <t xml:space="preserve">Matières résiduelles </t>
    </r>
  </si>
  <si>
    <r>
      <t xml:space="preserve">   </t>
    </r>
    <r>
      <rPr>
        <sz val="10"/>
        <rFont val="Arial"/>
        <family val="2"/>
      </rPr>
      <t>Cours d'eau</t>
    </r>
  </si>
  <si>
    <r>
      <t xml:space="preserve">   </t>
    </r>
    <r>
      <rPr>
        <sz val="10"/>
        <rFont val="Arial"/>
        <family val="2"/>
      </rPr>
      <t>Protection de l'environnement</t>
    </r>
  </si>
  <si>
    <t xml:space="preserve">   Matières résiduelles </t>
  </si>
  <si>
    <t>Si oui, indiquer le montant.</t>
  </si>
  <si>
    <t>Membres du conseil et fonctionnaires</t>
  </si>
  <si>
    <t>Autres données</t>
  </si>
  <si>
    <t>Certificat sur la richesse foncière aux fins de la péréquation de 2011</t>
  </si>
  <si>
    <t>CONCILIATION À DES FINS FISCALES</t>
  </si>
  <si>
    <t>7.</t>
  </si>
  <si>
    <t>Placements à long terme</t>
  </si>
  <si>
    <t>Placements à titre d'investissement</t>
  </si>
  <si>
    <t xml:space="preserve">Autres placements </t>
  </si>
  <si>
    <t>Note</t>
  </si>
  <si>
    <t>Avantages sociaux futurs</t>
  </si>
  <si>
    <t>(Titre éditable)</t>
  </si>
  <si>
    <r>
      <t xml:space="preserve">      Déficit initial au 1</t>
    </r>
    <r>
      <rPr>
        <vertAlign val="superscript"/>
        <sz val="10"/>
        <rFont val="Arial"/>
        <family val="2"/>
      </rPr>
      <t>er</t>
    </r>
    <r>
      <rPr>
        <sz val="10"/>
        <rFont val="Arial"/>
        <family val="2"/>
      </rPr>
      <t xml:space="preserve"> janvier 2007</t>
    </r>
  </si>
  <si>
    <t>, atteste que le rapport financier consolidé de</t>
  </si>
  <si>
    <t>Le régime de retraite des élus municipaux auquel participe la municipalité est comptabilisé comme un régime</t>
  </si>
  <si>
    <t>de retraite à cotisations déterminées.</t>
  </si>
  <si>
    <t>Le régime de retraite à prestations déterminées interemployeurs, auquel participe la municipalité sans en être le</t>
  </si>
  <si>
    <t>Table des matières</t>
  </si>
  <si>
    <t>S5</t>
  </si>
  <si>
    <t>S30</t>
  </si>
  <si>
    <t>S31 - S34</t>
  </si>
  <si>
    <t>Excédent de fonctionnement affecté,</t>
  </si>
  <si>
    <t>Sécurité du revenu</t>
  </si>
  <si>
    <t>Aménagement, urbanisme</t>
  </si>
  <si>
    <t>et développement</t>
  </si>
  <si>
    <t xml:space="preserve">Promotion et développement économique </t>
  </si>
  <si>
    <t>Activités récréatives</t>
  </si>
  <si>
    <t>Activités culturelles</t>
  </si>
  <si>
    <t xml:space="preserve">   Bibliothèques</t>
  </si>
  <si>
    <t>ligne par ligne d'organismes contrôlés faisant partie du</t>
  </si>
  <si>
    <t>périmètre comptable.</t>
  </si>
  <si>
    <t xml:space="preserve">         Transport en commun</t>
  </si>
  <si>
    <t xml:space="preserve">            Transport régulier</t>
  </si>
  <si>
    <t xml:space="preserve">            Transport adapté</t>
  </si>
  <si>
    <t xml:space="preserve">Financement à long terme des activités de </t>
  </si>
  <si>
    <t xml:space="preserve">Partie imputée à la municipalité pour </t>
  </si>
  <si>
    <t>consommation d'électricité</t>
  </si>
  <si>
    <t xml:space="preserve">Excédent (déficit) de fonctionnement </t>
  </si>
  <si>
    <t xml:space="preserve">de l'exercice à des fins fiscales </t>
  </si>
  <si>
    <t>Prestations versées au cours de l'exercice</t>
  </si>
  <si>
    <t xml:space="preserve">Valeur de marché des actifs à la fin de l'exercice (si différente de la </t>
  </si>
  <si>
    <t>valeur des actifs présentée à la ligne 8)</t>
  </si>
  <si>
    <t>ou d'autres formes d'aide financière en vertu des</t>
  </si>
  <si>
    <t>articles 92.1 à 92.7 de la Loi sur les compétences</t>
  </si>
  <si>
    <t>Si oui, indiquer les montants versés pour l'exercice :</t>
  </si>
  <si>
    <t>a) crédits de taxes</t>
  </si>
  <si>
    <t>b) autres formes d'aide</t>
  </si>
  <si>
    <t xml:space="preserve">        Charges par objets par organismes</t>
  </si>
  <si>
    <t>Taux global de taxation réel vérifié</t>
  </si>
  <si>
    <t xml:space="preserve">Autres renseignements non vérifiés </t>
  </si>
  <si>
    <t>Ventes d'électricité</t>
  </si>
  <si>
    <t xml:space="preserve">  Domestique et agricole</t>
  </si>
  <si>
    <t xml:space="preserve">  Générale et institutionnelle</t>
  </si>
  <si>
    <t xml:space="preserve">  Industrielle</t>
  </si>
  <si>
    <t>Les charges sont par conséquent établies uniquement à des fins de fonctionnement.</t>
  </si>
  <si>
    <t xml:space="preserve">La municipalité a adopté en 2009 un nouveau modèle de présentation basé sur le concept de la dette nette </t>
  </si>
  <si>
    <t xml:space="preserve">de même que de nouvelles normes en matière de présentation des immobilisations, conformément aux </t>
  </si>
  <si>
    <t>principes comptables généralement reconnus du Canada pour le secteur public.</t>
  </si>
  <si>
    <t>Acquisition</t>
  </si>
  <si>
    <r>
      <t xml:space="preserve">     Acquisition</t>
    </r>
    <r>
      <rPr>
        <sz val="10"/>
        <color indexed="10"/>
        <rFont val="Arial"/>
        <family val="2"/>
      </rPr>
      <t xml:space="preserve"> </t>
    </r>
  </si>
  <si>
    <t>Variation des propriétés destinées à la revente</t>
  </si>
  <si>
    <t xml:space="preserve">  Propriétés destinées à la revente</t>
  </si>
  <si>
    <t xml:space="preserve">     Acquisition</t>
  </si>
  <si>
    <t xml:space="preserve">La municipalité a-t-elle versé des subventions en vertu </t>
  </si>
  <si>
    <t xml:space="preserve">de l'article 85.2 de la Loi sur l'aménagement et </t>
  </si>
  <si>
    <t>l'urbanisme (L.R.Q., c. A-19.1), d'une disposition</t>
  </si>
  <si>
    <t xml:space="preserve">   -  Divers</t>
  </si>
  <si>
    <t>En plus des prestations de retraite, ces avantages comprennent notamment :</t>
  </si>
  <si>
    <t>Aux membres du conseil,</t>
  </si>
  <si>
    <t>à la revente</t>
  </si>
  <si>
    <t>Gain (perte) sur cession de placements</t>
  </si>
  <si>
    <t>Contributions des promoteurs</t>
  </si>
  <si>
    <t xml:space="preserve">Contributions des automobilistes pour le </t>
  </si>
  <si>
    <t>transport en commun</t>
  </si>
  <si>
    <t>Contributions des organismes municipaux</t>
  </si>
  <si>
    <t>Conseil</t>
  </si>
  <si>
    <t>Gestion financière et administrative</t>
  </si>
  <si>
    <t>Greffe</t>
  </si>
  <si>
    <t>Gestion du personnel</t>
  </si>
  <si>
    <t xml:space="preserve">   Voirie municipale</t>
  </si>
  <si>
    <t xml:space="preserve">   Enlèvement de la neige</t>
  </si>
  <si>
    <t xml:space="preserve">   Éclairage des rues</t>
  </si>
  <si>
    <t xml:space="preserve">   Circulation et stationnement</t>
  </si>
  <si>
    <t xml:space="preserve">   Transport en commun</t>
  </si>
  <si>
    <t xml:space="preserve">   Transport aérien</t>
  </si>
  <si>
    <t xml:space="preserve">   Transport par eau</t>
  </si>
  <si>
    <t xml:space="preserve">   Approvisionnement et traitement de l'eau potable</t>
  </si>
  <si>
    <t xml:space="preserve">   Réseau de distribution de l'eau potable</t>
  </si>
  <si>
    <t xml:space="preserve">   Traitement des eaux usées</t>
  </si>
  <si>
    <t xml:space="preserve">   Réseaux d'égout</t>
  </si>
  <si>
    <t xml:space="preserve">   Déchets domestiques </t>
  </si>
  <si>
    <t xml:space="preserve">      Cueillette et transport</t>
  </si>
  <si>
    <t xml:space="preserve">      Élimination</t>
  </si>
  <si>
    <t xml:space="preserve">   Matières secondaires</t>
  </si>
  <si>
    <t xml:space="preserve">      Traitement</t>
  </si>
  <si>
    <t xml:space="preserve">Trésorerie et équivalents de trésorerie (insuffisance) </t>
  </si>
  <si>
    <t>à la fin de l'exercice</t>
  </si>
  <si>
    <t>Administration municipale</t>
  </si>
  <si>
    <t>Données consolidées</t>
  </si>
  <si>
    <t>IMMOBILISATIONS</t>
  </si>
  <si>
    <t xml:space="preserve">   Conduites d'eau potable</t>
  </si>
  <si>
    <t xml:space="preserve">   Usines de traitement de l'eau potable </t>
  </si>
  <si>
    <t xml:space="preserve">   Usines et bassins d'épuration</t>
  </si>
  <si>
    <t xml:space="preserve">   Conduites d'égout</t>
  </si>
  <si>
    <t>Immeubles et établissements d'entreprises du</t>
  </si>
  <si>
    <t>gouvernement</t>
  </si>
  <si>
    <t xml:space="preserve">        Taxes, compensations et tarification</t>
  </si>
  <si>
    <t xml:space="preserve">        Taxes d'affaires</t>
  </si>
  <si>
    <t xml:space="preserve">   Compensations pour les terres publiques</t>
  </si>
  <si>
    <t>Immeubles des réseaux</t>
  </si>
  <si>
    <t>(Passif) des régimes à prestations déterminées non capitalisés</t>
  </si>
  <si>
    <t xml:space="preserve">Actif (passif) des régimes à prestations déterminées capitalisés </t>
  </si>
  <si>
    <t>Régimes à prestations déterminées capitalisés</t>
  </si>
  <si>
    <t xml:space="preserve">  Amortissement</t>
  </si>
  <si>
    <t xml:space="preserve">  Autres </t>
  </si>
  <si>
    <t xml:space="preserve">  Actif / passif au titre des avantages</t>
  </si>
  <si>
    <t xml:space="preserve">  sociaux futurs</t>
  </si>
  <si>
    <t>Activités d'investissement en</t>
  </si>
  <si>
    <t xml:space="preserve">immobilisations </t>
  </si>
  <si>
    <t>Activités d'investissement en prêts,</t>
  </si>
  <si>
    <t>dans des entreprises municipales</t>
  </si>
  <si>
    <t>placements à long terme et participations</t>
  </si>
  <si>
    <t>Remboursement ou cession</t>
  </si>
  <si>
    <t xml:space="preserve">Augmentation (diminution) de la trésorerie </t>
  </si>
  <si>
    <t>et des équivalents de trésorerie</t>
  </si>
  <si>
    <t xml:space="preserve">Trésorerie et équivalents de trésorerie </t>
  </si>
  <si>
    <t>(insuffisance) au début de l'exercice</t>
  </si>
  <si>
    <t>Trésorerie et équivalents de trésorerie</t>
  </si>
  <si>
    <r>
      <t>(insuffisance) à la fin de l'exercice</t>
    </r>
    <r>
      <rPr>
        <b/>
        <vertAlign val="superscript"/>
        <sz val="10"/>
        <rFont val="Arial"/>
        <family val="2"/>
      </rPr>
      <t>2</t>
    </r>
  </si>
  <si>
    <t xml:space="preserve">2. La trésorerie et les équivalents de trésorerie sont composés de l'encaisse, du découvert bancaire et des placements temporaires </t>
  </si>
  <si>
    <t>Analyse de l'excédent (déficit) accumulé</t>
  </si>
  <si>
    <t xml:space="preserve">Fonds de roulement - Capital autorisé </t>
  </si>
  <si>
    <t>Soldes disponibles des règlements d'emprunt fermés</t>
  </si>
  <si>
    <t xml:space="preserve">Description des régimes et autres renseignements </t>
  </si>
  <si>
    <t>E)</t>
  </si>
  <si>
    <t>RÉGIMES DE RETRAITE DES ÉLUS MUNICIPAUX</t>
  </si>
  <si>
    <t>Participation au Régime de retraite des élus municipaux (RREM)</t>
  </si>
  <si>
    <t>Oui</t>
  </si>
  <si>
    <t>Non</t>
  </si>
  <si>
    <t>Nombre d'élus participants à la fin de l'exercice</t>
  </si>
  <si>
    <t>Description du régime</t>
  </si>
  <si>
    <t>de retraite correspond aux contributions devant être versées par elle pour cet exercice telles qu'établies par règlement</t>
  </si>
  <si>
    <t>du gouvernement.</t>
  </si>
  <si>
    <t>ÉVALUATION DES IMMEUBLES IMPOSABLES</t>
  </si>
  <si>
    <t>Prêts (note 6)</t>
  </si>
  <si>
    <t>Placements à long terme (notes 4 et 7)</t>
  </si>
  <si>
    <t>Autres actifs financiers (note 9)</t>
  </si>
  <si>
    <t xml:space="preserve">Passif au titre des avantages sociaux futurs (note 8) </t>
  </si>
  <si>
    <t xml:space="preserve">Immobilisations (note 13) </t>
  </si>
  <si>
    <t xml:space="preserve">  - Variation des frais reportés liés à la dette à long terme</t>
  </si>
  <si>
    <t xml:space="preserve">Le périmètre comptable de la municipalité englobe les opérations financières des organismes qui sont sous son contrôle, ce qui équivaut à la part sous son contrôle dans le cas des partenariats. La municipalité participe aux deux partenariats suivants : le Conseil intermunicipal des transports ABC et la Régie intermunicipale du parc régional DEF. </t>
  </si>
  <si>
    <t>Les frais d’émission liés à la dette à long terme sont reportés et amortis sur la durée de chaque emprunt concerné selon la méthode linéaire. Le solde non amorti est inclus aux frais reportés liés à la dette à long terme. La dette à long terme est présentée nette de ces frais reportés à l'état de la situation financière.</t>
  </si>
  <si>
    <t xml:space="preserve">L'organisme peut ajouter des notes distinctes, mais pour inscrire du texte dans une note il faut </t>
  </si>
  <si>
    <t xml:space="preserve">     Produit de cession</t>
  </si>
  <si>
    <t xml:space="preserve">     Amortissement </t>
  </si>
  <si>
    <t xml:space="preserve">     (Gain) perte sur cession</t>
  </si>
  <si>
    <t>ADMINISTRATION GENERALE</t>
  </si>
  <si>
    <t xml:space="preserve">   Évaluation</t>
  </si>
  <si>
    <t>SÉCURITÉ PUBLIQUE</t>
  </si>
  <si>
    <t xml:space="preserve">   Police</t>
  </si>
  <si>
    <t xml:space="preserve">   Sécurité incendie</t>
  </si>
  <si>
    <t xml:space="preserve">   Sécurité civile</t>
  </si>
  <si>
    <t>TRANSPORT</t>
  </si>
  <si>
    <t xml:space="preserve">   Réseau routier</t>
  </si>
  <si>
    <t xml:space="preserve">      Voirie municipale</t>
  </si>
  <si>
    <t xml:space="preserve">      Enlèvement de la neige</t>
  </si>
  <si>
    <t xml:space="preserve">   Transport collectif</t>
  </si>
  <si>
    <t xml:space="preserve">      Transport en commun</t>
  </si>
  <si>
    <t>Provision pour moins-value / Réduction de valeur</t>
  </si>
  <si>
    <t>(Gain) perte sur remboursement ou sur cession</t>
  </si>
  <si>
    <t>Financement à long terme des activités de fonctionnement</t>
  </si>
  <si>
    <t xml:space="preserve">La municipalité a-t-elle reçu des revenus de taxes </t>
  </si>
  <si>
    <t>provenant d'une centrale thermique?</t>
  </si>
  <si>
    <t xml:space="preserve">Quelle est la population saisonnière de la municipalité, </t>
  </si>
  <si>
    <t>soit la population qui s'ajoute au nombre d'habitants</t>
  </si>
  <si>
    <t>établi par décret?</t>
  </si>
  <si>
    <t>Régimes à prestations déterminées non capitalisés</t>
  </si>
  <si>
    <t>Régimes à cotisations déterminées</t>
  </si>
  <si>
    <t>Autres régimes (REER et autres)</t>
  </si>
  <si>
    <t>Régimes de retraite des élus municipaux</t>
  </si>
  <si>
    <t>Solde au début de l'exercice</t>
  </si>
  <si>
    <t>Solde redressé au début de l'exercice</t>
  </si>
  <si>
    <t>Affectations et virements</t>
  </si>
  <si>
    <t>Investissement net dans les éléments à long terme</t>
  </si>
  <si>
    <t>Excédent (déficit) de fonctionnement non affecté</t>
  </si>
  <si>
    <t>EXERCICE TERMINÉ LE 31 DÉCEMBRE 2009</t>
  </si>
  <si>
    <t>2009</t>
  </si>
  <si>
    <t>2008</t>
  </si>
  <si>
    <t>Réalisations</t>
  </si>
  <si>
    <t xml:space="preserve">1. La trésorerie et les équivalents de trésorerie sont composés de l'encaisse, du découvert bancaire et des </t>
  </si>
  <si>
    <t xml:space="preserve">    placements temporaires dont l'échéance initiale est de moins de trois mois.</t>
  </si>
  <si>
    <t>ACTIFS FINANCIERS NETS (DETTE NETTE)</t>
  </si>
  <si>
    <t>EXCÉDENT (DÉFICIT) DE FONCTIONNEMENT À DES FINS FISCALES PAR ORGANISMES</t>
  </si>
  <si>
    <t>EXCÉDENT (DÉFICIT) D'INVESTISSEMENT À DES FINS FISCALES PAR ORGANISMES</t>
  </si>
  <si>
    <t xml:space="preserve">            Taxes, compensations et tarification</t>
  </si>
  <si>
    <t>Taxes foncières des entreprises</t>
  </si>
  <si>
    <t xml:space="preserve">         Autres</t>
  </si>
  <si>
    <t>ACTIFS NON FINANCIERS</t>
  </si>
  <si>
    <t xml:space="preserve">Immobilisations </t>
  </si>
  <si>
    <t>Propriétés destinées à la revente</t>
  </si>
  <si>
    <t xml:space="preserve">      transport en commun)</t>
  </si>
  <si>
    <t xml:space="preserve">      De l'ensemble des contribuables ou </t>
  </si>
  <si>
    <t xml:space="preserve">      des municipalités membres</t>
  </si>
  <si>
    <t xml:space="preserve">      D'une partie des contribuables ou </t>
  </si>
  <si>
    <t xml:space="preserve">      Gouvernement du Québec</t>
  </si>
  <si>
    <t xml:space="preserve">      et ses entreprises</t>
  </si>
  <si>
    <t xml:space="preserve">   Autres montants affectés au </t>
  </si>
  <si>
    <t xml:space="preserve">en cours de refinancement, est </t>
  </si>
  <si>
    <t xml:space="preserve">assumée de la façon suivante : </t>
  </si>
  <si>
    <t xml:space="preserve">   Frais de fermeture et d'après-fermeture des sites</t>
  </si>
  <si>
    <t xml:space="preserve">   d'enfouissement</t>
  </si>
  <si>
    <t xml:space="preserve">Excédent (déficit) de fonctionnement de l'exercice à </t>
  </si>
  <si>
    <t>des fins fiscales</t>
  </si>
  <si>
    <t xml:space="preserve">   Excédent de fonctionnement affecté, réserves </t>
  </si>
  <si>
    <t xml:space="preserve">Excédent (déficit) d'investissement de l'exercice à </t>
  </si>
  <si>
    <t xml:space="preserve">       Taxes sur une autre base</t>
  </si>
  <si>
    <t>La municipalité ne contrôle aucun organisme consistant en une entreprise municipale et ne participe à aucun partenariat de type commercial.</t>
  </si>
  <si>
    <t>Ces redressements n'ont aucun effet sur l'excédent (déficit) accumulé de la municipalité au 1er janvier 2009.</t>
  </si>
  <si>
    <t xml:space="preserve">   Excédent de fonctionnement affecté,  </t>
  </si>
  <si>
    <t xml:space="preserve">   réserves financières et fonds réservés</t>
  </si>
  <si>
    <t xml:space="preserve">Excédent (déficit) de fonctionnement de </t>
  </si>
  <si>
    <t>l'exercice à des fins fiscales</t>
  </si>
  <si>
    <t>Réalisations 2009</t>
  </si>
  <si>
    <t>Réalisations 2008</t>
  </si>
  <si>
    <t>consolidé</t>
  </si>
  <si>
    <t xml:space="preserve">  Transferts</t>
  </si>
  <si>
    <t xml:space="preserve">  Autres revenus</t>
  </si>
  <si>
    <t>Majoration en vertu de l'article 253.51 de la Loi sur la fiscalité</t>
  </si>
  <si>
    <t>municipale (L.R.Q., c. F-2.1) (LFM)</t>
  </si>
  <si>
    <t xml:space="preserve">Aménagement, urbanisme et développement </t>
  </si>
  <si>
    <t xml:space="preserve">Variation des immobilisations </t>
  </si>
  <si>
    <t>et participations dans des entreprises municipales</t>
  </si>
  <si>
    <t>Remboursement de la dette à long terme</t>
  </si>
  <si>
    <t>Affectations</t>
  </si>
  <si>
    <t>Activités d'investissement</t>
  </si>
  <si>
    <t>Excédent (déficit) accumulé</t>
  </si>
  <si>
    <t xml:space="preserve">      Autres dettes n'affectant pas l'investissement net</t>
  </si>
  <si>
    <t>Augmentation de l'exercice</t>
  </si>
  <si>
    <t>Diminution de l'exercice</t>
  </si>
  <si>
    <t xml:space="preserve">   Financement des investissements en cours</t>
  </si>
  <si>
    <t xml:space="preserve">   Montant à pourvoir dans le futur </t>
  </si>
  <si>
    <t>Provision pour contestations d'évaluation</t>
  </si>
  <si>
    <t xml:space="preserve">  - Gouvernements et organismes municipaux</t>
  </si>
  <si>
    <t>Activités de fermeture et d'après-fermeture des sites d'enfouissement</t>
  </si>
  <si>
    <t xml:space="preserve">   Service de la dette</t>
  </si>
  <si>
    <t>Taxes d'affaires</t>
  </si>
  <si>
    <t xml:space="preserve">   Sur l'ensemble de la valeur locative</t>
  </si>
  <si>
    <t xml:space="preserve">   Salaires et avantages sociaux</t>
  </si>
  <si>
    <t>Revenus de transfert</t>
  </si>
  <si>
    <t>équivalente de la charte de la municipalité ou de</t>
  </si>
  <si>
    <t xml:space="preserve">l'article 94.5 de la Loi sur la Société d'habitation </t>
  </si>
  <si>
    <t>Si oui, indiquer les montants suivants :</t>
  </si>
  <si>
    <t>a)  le montant total versé en 2009</t>
  </si>
  <si>
    <t>b)  le solde estimatif au 31 décembre 2009 des</t>
  </si>
  <si>
    <t xml:space="preserve">   Endettement total net à long terme consolidé</t>
  </si>
  <si>
    <t>Analyse des revenus consolidés</t>
  </si>
  <si>
    <t>Analyse des charges consolidées</t>
  </si>
  <si>
    <t>La case ci-dessous est réservée pour l'identification du vérificateur.</t>
  </si>
  <si>
    <t>La note ombragée et l'encadré n'apparaîtront pas à l'impression. Ils apparaissent ici aux fins du cas exemple.</t>
  </si>
  <si>
    <t>SUR LES ÉTATS FINANCIERS CONSOLIDÉS</t>
  </si>
  <si>
    <t>Ce rapport s'applique seulement aux municipalités de 100 000 habitants et plus.</t>
  </si>
  <si>
    <t>ÉTAT CONSOLIDÉ DES RÉSULTATS</t>
  </si>
  <si>
    <t xml:space="preserve">ÉTAT CONSOLIDÉ DE LA VARIATION DES ACTIFS FINANCIERS NETS (DE LA DETTE NETTE) </t>
  </si>
  <si>
    <t xml:space="preserve">Les notes et les renseignements complémentaires font partie intégrante des états financiers consolidés. </t>
  </si>
  <si>
    <t>ÉTAT CONSOLIDÉ DE LA SITUATION FINANCIÈRE</t>
  </si>
  <si>
    <t>ÉTAT CONSOLIDÉ DES FLUX DE TRÉSORERIE</t>
  </si>
  <si>
    <t>Les notes et les renseignements complémentaires font partie intégrante des états financiers consolidés.</t>
  </si>
  <si>
    <t>NOTES COMPLÉMENTAIRES AUX ÉTATS FINANCIERS CONSOLIDÉS</t>
  </si>
  <si>
    <t>AUTRES RENSEIGNEMENTS COMPLÉMENTAIRES CONSOLIDÉS</t>
  </si>
  <si>
    <t>AVANTAGES SOCIAUX FUTURS CONSOLIDÉS</t>
  </si>
  <si>
    <t>AVANTAGES SOCIAUX FUTURS CONSOLIDÉS (suite)</t>
  </si>
  <si>
    <t xml:space="preserve">  ENDETTEMENT TOTAL NET À LONG TERME CONSOLIDÉ</t>
  </si>
  <si>
    <t>RENSEIGNEMENTS NON VÉRIFIÉS CONSOLIDÉS</t>
  </si>
  <si>
    <t>ANALYSE DES REVENUS CONSOLIDÉS</t>
  </si>
  <si>
    <t>ANALYSE DES REVENUS CONSOLIDÉS (suite)</t>
  </si>
  <si>
    <t>ANALYSE DES CHARGES CONSOLIDÉES</t>
  </si>
  <si>
    <t>ANALYSE DES CHARGES CONSOLIDÉES (suite)</t>
  </si>
  <si>
    <t>ANALYSE DES CHARGES CONSOLIDÉES  (suite)</t>
  </si>
  <si>
    <t>Acquisition d'immobilisations consolidées par catégories</t>
  </si>
  <si>
    <t>Acquisition d'immobilisations consolidées d'infrastructures d'eau</t>
  </si>
  <si>
    <t>Analyse de la dette à long terme consolidée</t>
  </si>
  <si>
    <t>Quote-part à chaque municipalité membre de l'endettement total net à long terme consolidé</t>
  </si>
  <si>
    <r>
      <t>pour le passif constaté au 1</t>
    </r>
    <r>
      <rPr>
        <vertAlign val="superscript"/>
        <sz val="10"/>
        <rFont val="Arial"/>
        <family val="2"/>
      </rPr>
      <t>er</t>
    </r>
    <r>
      <rPr>
        <sz val="10"/>
        <rFont val="Arial"/>
        <family val="0"/>
      </rPr>
      <t xml:space="preserve"> janvier 2007 et les excédents de la charge sur les sommes à verser</t>
    </r>
  </si>
  <si>
    <t>en fiducie : ………….</t>
  </si>
  <si>
    <t>S6 - S25</t>
  </si>
  <si>
    <t>S7</t>
  </si>
  <si>
    <t>S8</t>
  </si>
  <si>
    <t>S9</t>
  </si>
  <si>
    <t>S10</t>
  </si>
  <si>
    <t>S11</t>
  </si>
  <si>
    <t>La municipalité a-t-elle attribué des crédits de taxes</t>
  </si>
  <si>
    <t xml:space="preserve">   Excédent (déficit) de fonctionnement non affecté</t>
  </si>
  <si>
    <t>Taux d'actualisation (fin d'exercice)</t>
  </si>
  <si>
    <t>%</t>
  </si>
  <si>
    <t>Taux de rendement prévu à long terme (au cours de l'exercice)</t>
  </si>
  <si>
    <t>Taux de croissance des salaires (fin d'exercice)</t>
  </si>
  <si>
    <t>Taux d'inflation (fin d'exercice)</t>
  </si>
  <si>
    <t xml:space="preserve">Taux initial de croissance du coût des soins de santé (fin d'exercice) </t>
  </si>
  <si>
    <t xml:space="preserve">Taux ultime de croissance du coût des soins de santé (fin d'exercice) </t>
  </si>
  <si>
    <t>Année où la tendance rejoint le taux ultime (fin d'exercice)</t>
  </si>
  <si>
    <t xml:space="preserve">Autres hypothèses économiques </t>
  </si>
  <si>
    <t>B)</t>
  </si>
  <si>
    <t>RÉGIMES NON CAPITALISÉS D'AVANTAGES SOCIAUX FUTURS À PRESTATIONS DÉTERMINÉES</t>
  </si>
  <si>
    <t xml:space="preserve">Régimes d'avantages complémentaires de retraite </t>
  </si>
  <si>
    <t xml:space="preserve">Autres avantages sociaux futurs </t>
  </si>
  <si>
    <r>
      <t>Nombre de régimes</t>
    </r>
    <r>
      <rPr>
        <sz val="10"/>
        <color indexed="10"/>
        <rFont val="Arial"/>
        <family val="2"/>
      </rPr>
      <t xml:space="preserve"> </t>
    </r>
    <r>
      <rPr>
        <sz val="10"/>
        <rFont val="Arial"/>
        <family val="2"/>
      </rPr>
      <t>à la fin de l'exercice</t>
    </r>
  </si>
  <si>
    <t xml:space="preserve"> Cette transmission a été effectuée conformément à la procédure établie par le Ministère.</t>
  </si>
  <si>
    <t>Taux initial de croissance du coût des soins de santé (fin d'exercice)</t>
  </si>
  <si>
    <t>Autres hypothèses économiques</t>
  </si>
  <si>
    <t>C)</t>
  </si>
  <si>
    <t>RÉGIMES DE RETRAITE À COTISATIONS DÉTERMINÉES</t>
  </si>
  <si>
    <t>Description des régimes et autres renseignements</t>
  </si>
  <si>
    <t xml:space="preserve">   Activités de fonctionnement</t>
  </si>
  <si>
    <t xml:space="preserve">   Activités d'investissement</t>
  </si>
  <si>
    <t>Solde à la fin de l'exercice</t>
  </si>
  <si>
    <t>24.</t>
  </si>
  <si>
    <t xml:space="preserve">   Sécurité du revenu</t>
  </si>
  <si>
    <t xml:space="preserve">   Aménagement, urbanisme et zonage</t>
  </si>
  <si>
    <t>Les frais payés d’avance représentent des débours effectués avant la fin de l’exercice financier pour des services dont la municipalité bénéficiera au cours des prochains exercices financiers. Ces frais seront imputés aux charges au moment ou la municipalité bénéficiera des services acquis.</t>
  </si>
  <si>
    <t xml:space="preserve">      Du gouvernement du Québec et ses entreprises</t>
  </si>
  <si>
    <t>Coût des propriétés vendues</t>
  </si>
  <si>
    <t>Réduction de valeur</t>
  </si>
  <si>
    <t>Remboursement ou produit de cession</t>
  </si>
  <si>
    <t xml:space="preserve">Solde au </t>
  </si>
  <si>
    <t>1er janvier</t>
  </si>
  <si>
    <t>Dette à long terme</t>
  </si>
  <si>
    <t>Taux  d'intérêt</t>
  </si>
  <si>
    <t>Échéance</t>
  </si>
  <si>
    <t>de</t>
  </si>
  <si>
    <t>à</t>
  </si>
  <si>
    <t>Obligations et billets en monnaie canadienne</t>
  </si>
  <si>
    <t>Obligations et billets en monnaies étrangères</t>
  </si>
  <si>
    <t xml:space="preserve">Autres dettes à long terme </t>
  </si>
  <si>
    <t xml:space="preserve">   Gouvernement du Québec et ses entreprises</t>
  </si>
  <si>
    <t xml:space="preserve">   Organismes municipaux</t>
  </si>
  <si>
    <t xml:space="preserve">   Obligations découlant de contrats de</t>
  </si>
  <si>
    <t xml:space="preserve">   location-acquisition</t>
  </si>
  <si>
    <t xml:space="preserve">   Autres</t>
  </si>
  <si>
    <t>-</t>
  </si>
  <si>
    <t>Par la municipalité</t>
  </si>
  <si>
    <t xml:space="preserve">      Excédent de fonctionnement affecté</t>
  </si>
  <si>
    <t xml:space="preserve">      Réserves financières et fonds réservés  </t>
  </si>
  <si>
    <t xml:space="preserve">   Montant à la charge</t>
  </si>
  <si>
    <t>Par les tiers</t>
  </si>
  <si>
    <t xml:space="preserve">      Organismes municipaux</t>
  </si>
  <si>
    <t xml:space="preserve">      Autres tiers</t>
  </si>
  <si>
    <t xml:space="preserve">Dette en cours de refinancement </t>
  </si>
  <si>
    <t xml:space="preserve">Gouvernement </t>
  </si>
  <si>
    <t>Chiffres de l'exercice précédent</t>
  </si>
  <si>
    <t>Compte tenu de l'adoption en 2009 du modèle d'états financiers recommandé par l'Institut Canadien des Comptables Agréés, les chiffres de 2008 ont été reclassés en conséquence.</t>
  </si>
  <si>
    <t>Cotisations de l'employeur</t>
  </si>
  <si>
    <t>D)</t>
  </si>
  <si>
    <t>AUTRES RÉGIMES (REER individuel, REER collectif et autres)</t>
  </si>
  <si>
    <t>Nombre d'autres régimes à la fin de l'exercice</t>
  </si>
  <si>
    <t>Analyse de la charge de quotes-parts consolidée</t>
  </si>
  <si>
    <t>Consolidés</t>
  </si>
  <si>
    <t>Non consolidés</t>
  </si>
  <si>
    <t>Municipalité XYZ</t>
  </si>
  <si>
    <t>Description des régimes, date de la plus récente évaluation actuarielle et autres renseignements</t>
  </si>
  <si>
    <t>Gain (perte) de l'exercice sur les obligations au titre des prestations</t>
  </si>
  <si>
    <t>constituées</t>
  </si>
  <si>
    <t>TOTAL DES SERVICES RENDUS</t>
  </si>
  <si>
    <t xml:space="preserve">  Gouvernement du Québec et ses entreprises</t>
  </si>
  <si>
    <t xml:space="preserve">  Organismes municipaux</t>
  </si>
  <si>
    <t xml:space="preserve">  Autres tiers</t>
  </si>
  <si>
    <t>Provision pour créances douteuses déduite des débiteurs</t>
  </si>
  <si>
    <t>6.</t>
  </si>
  <si>
    <t xml:space="preserve">   Activités culturelles</t>
  </si>
  <si>
    <t xml:space="preserve">      Bibliothèques</t>
  </si>
  <si>
    <t>VENTILATION DES DIFFÉRENTS ÉLÉMENTS (suite)</t>
  </si>
  <si>
    <t xml:space="preserve">Gain (perte) de l'exercice sur les obligations au titre des prestations  </t>
  </si>
  <si>
    <t>TAXES</t>
  </si>
  <si>
    <t>PAIEMENTS TENANT LIEU DE TAXES</t>
  </si>
  <si>
    <t>TRANSFERTS</t>
  </si>
  <si>
    <t>SERVICES RENDUS</t>
  </si>
  <si>
    <t>8.</t>
  </si>
  <si>
    <t>12.</t>
  </si>
  <si>
    <t xml:space="preserve">Provision pour moins-value </t>
  </si>
  <si>
    <t>Le taux de participation de la municipalité dans les opérations de la Régie intermunicipale du parc régional DEF pour l'exercice est de 61,47074 %, faisant varier le taux de participation cumulatif dans la situation financière de 63,252 % en début d'exercice à 62,77 % à la fin de l'exercice.</t>
  </si>
  <si>
    <t>Le taux de participation de la municipalité dans les opérations du Conseil intermunicipal des transports ABC pour l'exercice est de 20,80336 %, faisant varier le taux de participation cumulatif dans la situation financière de 30,19 % en début d'exercice à 28,99 % à la fin de l'exercice.</t>
  </si>
  <si>
    <t>Éliminations</t>
  </si>
  <si>
    <t>A) Périmètre comptable</t>
  </si>
  <si>
    <t>B) Comptabilité d'exercice</t>
  </si>
  <si>
    <t>D) Immobilisations</t>
  </si>
  <si>
    <t>E) Revenus de transfert</t>
  </si>
  <si>
    <t>Élimina-tions</t>
  </si>
  <si>
    <t>La colonne « Éliminations » avant le « total consolidé » apparaît à l'écran seulement, pas à l'impression (sauf pour le présent cas exemple).</t>
  </si>
  <si>
    <t>Les comptes de la municipalité et des autres organismes compris dans le périmètre comptable, [exception faite de l’entreprise X], sont consolidés ligne par ligne dans les états financiers, proportionnellement à la quote-part revenant à la municipalité dans le cas d’un partenariat. Ainsi, les comptes sont harmonisés selon les méthodes comptables de la municipalité et combinés ligne par ligne et les opérations et les soldes interorganismes sont éliminés.</t>
  </si>
  <si>
    <t>L’expression « Administration municipale » utilisée réfère à la Municipalité XYZ excluant les organismes qu’elle contrôle.</t>
  </si>
  <si>
    <t>La comptabilisation des transactions s’effectue selon la méthode de comptabilité d’exercice. En vertu de cette méthode, les éléments de revenus, de charges, d’actifs et de passifs sont constatés au cours de l’exercice où ont lieu les faits et les transactions leur donnant lieu.</t>
  </si>
  <si>
    <t>Notre vérification a été effectuée conformément aux normes de vérification généralement reconnues du Canada. Ces normes exigent que la vérification soit planifiée et exécutée de manière à fournir l'assurance raisonnable que la Municipalité a respecté les dispositions légales mentionnées ci-dessus. Ce type de vérification comprend le contrôle par sondages des éléments probants à l'appui du respect des dispositions légales en case. Elle comprend également l'appréciation du respect général des dispositions légales en cause, ainsi que l'évaluation, le cas échéant, des principes comptables suivis et des estimations importantes faites par la direction.</t>
  </si>
  <si>
    <t>1. En vertu de la Loi sur l'accès aux documents des organismes publics et sur la protection des renseignements personnels (L.R.Q., c. A-2.1), le salaire d'un</t>
  </si>
  <si>
    <t>Compensations et tarification pour services municipaux résidentiels</t>
  </si>
  <si>
    <t>RAPPORT DU VÉRIFICATEUR GÉNÉRAL</t>
  </si>
  <si>
    <t>T</t>
  </si>
  <si>
    <t>1.</t>
  </si>
  <si>
    <t>Statut de l'organisme municipal</t>
  </si>
  <si>
    <t>2.</t>
  </si>
  <si>
    <t>Principales méthodes comptables</t>
  </si>
  <si>
    <t>situation financière de ............................................... au ....................... 2009 ainsi que des résultats de</t>
  </si>
  <si>
    <t>ses activités, de la variation de ses actifs financiers nets (de la dette nette) et de ses flux de trésorerie pour</t>
  </si>
  <si>
    <t>l'exercice terminé à cette date selon les principes comptables généralement reconnus du Canada.</t>
  </si>
  <si>
    <t>Les revenus de transfert sont constatés aux états financiers dans l'exercice au cours duquel surviennent</t>
  </si>
  <si>
    <t xml:space="preserve">      Catégorie des immeubles agricoles </t>
  </si>
  <si>
    <t xml:space="preserve">(L.R.Q., c. R-9.3). Dans le cas du RREM, les élus participants et les municipalités participantes se partagent le </t>
  </si>
  <si>
    <t>financement du régime par le versement de cotisations dans le cas des élus et de contributions dans le cas des</t>
  </si>
  <si>
    <t>régime de retraite à cotisations déterminées.</t>
  </si>
  <si>
    <t xml:space="preserve">Redressement aux exercices antérieurs </t>
  </si>
  <si>
    <t>avant</t>
  </si>
  <si>
    <t>Projet du 18 décembre 2009</t>
  </si>
  <si>
    <t>La municipalité a la possibilité de sélectionner l'impression de différentes sections, soit la section I, la section II, ou le rapport financier au complet. Dans chaque cas, les pages 1 et 2 s'impriment automatiquement.</t>
  </si>
  <si>
    <t>EXCÉDENT (DÉFICIT) ACCUMULÉ CONSOLIDÉ</t>
  </si>
  <si>
    <t>EXCÉDENT (DÉFICIT) ACCUMULÉ CONSOLIDÉ (suite)</t>
  </si>
  <si>
    <t>ACQUISITION D'IMMOBILISATIONS CONSOLIDÉES D'INFRASTRUCTURES D'EAU</t>
  </si>
  <si>
    <t>Gouvernement</t>
  </si>
  <si>
    <t>du Québec</t>
  </si>
  <si>
    <t>du Canada</t>
  </si>
  <si>
    <t>Fonctionnement</t>
  </si>
  <si>
    <t>Investissement</t>
  </si>
  <si>
    <t>Approvisionnement et traitement de l'eau potable</t>
  </si>
  <si>
    <t>Réseau de distribution de l'eau potable</t>
  </si>
  <si>
    <t>Traitement des eaux usées</t>
  </si>
  <si>
    <t>Réseaux d'égout</t>
  </si>
  <si>
    <t>À mon avis, ces états financiers consolidés donnent, à tous les égards importants, une image fidèle de la</t>
  </si>
  <si>
    <t xml:space="preserve">   Par l'adoption d'un règlement d'emprunt</t>
  </si>
  <si>
    <t>Diminution</t>
  </si>
  <si>
    <t xml:space="preserve">CAPITAL AUTORISÉ AU 31 DÉCEMBRE </t>
  </si>
  <si>
    <t>Redressement</t>
  </si>
  <si>
    <t>Règlements d'emprunt fermés</t>
  </si>
  <si>
    <t>Utilisation</t>
  </si>
  <si>
    <t xml:space="preserve">1er janvier </t>
  </si>
  <si>
    <t>aux exercices</t>
  </si>
  <si>
    <t>Activités de</t>
  </si>
  <si>
    <t>Activités d'in-</t>
  </si>
  <si>
    <t>Activités de financement</t>
  </si>
  <si>
    <t xml:space="preserve">Émission de dettes à long terme </t>
  </si>
  <si>
    <t>Variation nette des emprunts temporaires</t>
  </si>
  <si>
    <t xml:space="preserve">  - </t>
  </si>
  <si>
    <t xml:space="preserve">Augmentation (diminution) de la trésorerie et des </t>
  </si>
  <si>
    <t>équivalents de trésorerie</t>
  </si>
  <si>
    <r>
      <t>Modifications comptables du 1</t>
    </r>
    <r>
      <rPr>
        <vertAlign val="superscript"/>
        <sz val="10"/>
        <rFont val="Arial"/>
        <family val="2"/>
      </rPr>
      <t>er</t>
    </r>
    <r>
      <rPr>
        <sz val="10"/>
        <rFont val="Arial"/>
        <family val="2"/>
      </rPr>
      <t xml:space="preserve"> janvier 2000</t>
    </r>
  </si>
  <si>
    <r>
      <t xml:space="preserve">   Avantages postérieurs au 1</t>
    </r>
    <r>
      <rPr>
        <vertAlign val="superscript"/>
        <sz val="10"/>
        <rFont val="Arial"/>
        <family val="2"/>
      </rPr>
      <t>er</t>
    </r>
    <r>
      <rPr>
        <sz val="10"/>
        <rFont val="Arial"/>
        <family val="2"/>
      </rPr>
      <t xml:space="preserve"> janvier 2007</t>
    </r>
  </si>
  <si>
    <t xml:space="preserve">   Taxes spéciales</t>
  </si>
  <si>
    <r>
      <t xml:space="preserve">   Taxes foncières imposées en vertu du 1</t>
    </r>
    <r>
      <rPr>
        <vertAlign val="superscript"/>
        <sz val="10"/>
        <rFont val="Arial"/>
        <family val="2"/>
      </rPr>
      <t>er</t>
    </r>
    <r>
      <rPr>
        <sz val="10"/>
        <rFont val="Arial"/>
        <family val="2"/>
      </rPr>
      <t xml:space="preserve"> alinéa de l'article 208 LFM</t>
    </r>
  </si>
  <si>
    <t xml:space="preserve">Le montant à pourvoir dans le futur correspond à des charges comptabilisées dans l'exercice ou </t>
  </si>
  <si>
    <t>Section II - Autres renseignements financiers</t>
  </si>
  <si>
    <t>Autres renseignements financiers</t>
  </si>
  <si>
    <t>HYGIÈNE DU MILIEU</t>
  </si>
  <si>
    <t xml:space="preserve">      Réseau de distribution de l'eau potable</t>
  </si>
  <si>
    <t xml:space="preserve">      Réseaux d'égout</t>
  </si>
  <si>
    <t xml:space="preserve">      Matières secondaires</t>
  </si>
  <si>
    <t xml:space="preserve">   Aires de stationnement</t>
  </si>
  <si>
    <t xml:space="preserve">   Parcs et terrains de jeux</t>
  </si>
  <si>
    <t xml:space="preserve">   Autres infrastructures</t>
  </si>
  <si>
    <t xml:space="preserve">   Édifices administratifs</t>
  </si>
  <si>
    <t xml:space="preserve">   Édifices communautaires et récréatifs</t>
  </si>
  <si>
    <t xml:space="preserve">   Véhicules de transport en commun</t>
  </si>
  <si>
    <t>Machinerie, outillage et équipement divers</t>
  </si>
  <si>
    <t xml:space="preserve">   Réseau d'électricité</t>
  </si>
  <si>
    <t>Émission ou acquisition</t>
  </si>
  <si>
    <t>Financement à long terme des activités d'investissement</t>
  </si>
  <si>
    <t>Activités de fonctionnement</t>
  </si>
  <si>
    <t>Excédent accumulé</t>
  </si>
  <si>
    <t xml:space="preserve">   Excédent de fonctionnement non affecté</t>
  </si>
  <si>
    <t xml:space="preserve">   financières et fonds réservés</t>
  </si>
  <si>
    <t>3.</t>
  </si>
  <si>
    <t>Modification de méthodes comptables</t>
  </si>
  <si>
    <t>Sans ventilation</t>
  </si>
  <si>
    <t>de l'amortissement</t>
  </si>
  <si>
    <t xml:space="preserve">Actifs financiers nets (dette nette) </t>
  </si>
  <si>
    <t xml:space="preserve">à la fin de l'exercice </t>
  </si>
  <si>
    <t>SERVICES RENDUS (suite)</t>
  </si>
  <si>
    <t xml:space="preserve">      Approvisionnement et traitement de l'eau potable</t>
  </si>
  <si>
    <t>15 à 40 ans</t>
  </si>
  <si>
    <t>40 ans</t>
  </si>
  <si>
    <t>7 à 15 ans</t>
  </si>
  <si>
    <t xml:space="preserve">      Frais reportés liés à la dette à long terme</t>
  </si>
  <si>
    <t>Revenus admissibles aux fins du calcul du taux global de taxation réel</t>
  </si>
  <si>
    <t>Taux global de taxation réel de 2009</t>
  </si>
  <si>
    <t>,</t>
  </si>
  <si>
    <t xml:space="preserve"> / 100 $</t>
  </si>
  <si>
    <t xml:space="preserve">TAUX GLOBAL DE TAXATION RÉEL </t>
  </si>
  <si>
    <t>CONCILIATION DES REVENUS DE TAXES</t>
  </si>
  <si>
    <r>
      <t>N</t>
    </r>
    <r>
      <rPr>
        <b/>
        <vertAlign val="superscript"/>
        <sz val="9"/>
        <rFont val="Arial"/>
        <family val="2"/>
      </rPr>
      <t>O</t>
    </r>
  </si>
  <si>
    <r>
      <t>CAPITAL AUTORISÉ AU 1</t>
    </r>
    <r>
      <rPr>
        <vertAlign val="superscript"/>
        <sz val="10"/>
        <rFont val="Arial"/>
        <family val="2"/>
      </rPr>
      <t>ER</t>
    </r>
    <r>
      <rPr>
        <sz val="10"/>
        <rFont val="Arial"/>
        <family val="0"/>
      </rPr>
      <t xml:space="preserve"> JANVIER</t>
    </r>
  </si>
  <si>
    <t>Situation actuarielle aux fins de la comptabilisation</t>
  </si>
  <si>
    <t xml:space="preserve">   Intérêts et autres frais sur la dette à long terme</t>
  </si>
  <si>
    <t xml:space="preserve">   à la charge</t>
  </si>
  <si>
    <t xml:space="preserve">      De l'organisme municipal</t>
  </si>
  <si>
    <t>Liste déroulante avec deux valeurs -&gt; Externe / Général (Externe par défaut)</t>
  </si>
  <si>
    <t>SUR LE TAUX GLOBAL DE TAXATION RÉEL</t>
  </si>
  <si>
    <t>1 à 10 ans</t>
  </si>
  <si>
    <t>2</t>
  </si>
  <si>
    <t>X</t>
  </si>
  <si>
    <t>J'ai vérifié l’état consolidé de la situation financière de ............................................ au ................. 2009</t>
  </si>
  <si>
    <t>LIEU</t>
  </si>
  <si>
    <t>DATE</t>
  </si>
  <si>
    <t>Actif (passif) au titre des avantages sociaux futurs avant provision pour moins-value</t>
  </si>
  <si>
    <t>Actif (passif) au titre des avantages sociaux futurs à la fin de l'exercice</t>
  </si>
  <si>
    <t>Situation actuarielle aux fins de la comptabilisation des régimes</t>
  </si>
  <si>
    <t>Ma vérification a été effectuée conformément aux normes de vérification généralement reconnues du Canada.</t>
  </si>
  <si>
    <t>Ces normes exigent que la vérification soit planifiée et exécutée de manière à fournir l'assurance raisonnable</t>
  </si>
  <si>
    <t xml:space="preserve">      Catégorie des immeubles agricoles</t>
  </si>
  <si>
    <t xml:space="preserve">   Taxes spéciales pour les activités de fonctionnement (taux unique)   </t>
  </si>
  <si>
    <t xml:space="preserve">   Taxes spéciales pour les activités de fonctionnement (taux variés)   </t>
  </si>
  <si>
    <t xml:space="preserve">   Taxes spéciales pour les activités d'investissement (taux unique)</t>
  </si>
  <si>
    <t xml:space="preserve"> - Avantages sociaux futurs : </t>
  </si>
  <si>
    <t>Crédits en vertu de l'article 85.2 de la Loi sur l'aménagement</t>
  </si>
  <si>
    <t>et l'urbanisme (L.R.Q., c. A-19.1) ou d'une disposition équivalente</t>
  </si>
  <si>
    <t>de la charte de la municipalité, de l'article 94.5 de la Loi sur la</t>
  </si>
  <si>
    <t>Municipalité locale</t>
  </si>
  <si>
    <t>Un sommaire de l'information financière est aussi disponible à la fin du rapport financier et peut être imprimé distinctement. Si le rapport financier est consolidé, le sommaire présenté sera consolidé.</t>
  </si>
  <si>
    <t xml:space="preserve">Infrastructures                                                         </t>
  </si>
  <si>
    <t xml:space="preserve">Bâtiments                                                                 </t>
  </si>
  <si>
    <t xml:space="preserve">Améliorations locatives                                             </t>
  </si>
  <si>
    <t xml:space="preserve">Véhicules                                                              </t>
  </si>
  <si>
    <t xml:space="preserve">Machinerie, outillage et équipement                            </t>
  </si>
  <si>
    <t xml:space="preserve">      D'autres organismes municipaux</t>
  </si>
  <si>
    <t xml:space="preserve">      D'autres tiers</t>
  </si>
  <si>
    <t xml:space="preserve">   Autres frais de financement</t>
  </si>
  <si>
    <t>Contributions à des organismes</t>
  </si>
  <si>
    <r>
      <t>consolidé</t>
    </r>
    <r>
      <rPr>
        <b/>
        <vertAlign val="superscript"/>
        <sz val="10"/>
        <rFont val="Arial"/>
        <family val="2"/>
      </rPr>
      <t>1</t>
    </r>
  </si>
  <si>
    <t>Rapport financier 2009 consolidé</t>
  </si>
  <si>
    <t>Section I - États financiers consolidés</t>
  </si>
  <si>
    <t>États financiers consolidés</t>
  </si>
  <si>
    <t>Rapport du vérificateur externe sur les états financiers consolidés</t>
  </si>
  <si>
    <t>Rapport du vérificateur général sur les états financiers consolidés</t>
  </si>
  <si>
    <t>Renseignements complémentaires consolidés</t>
  </si>
  <si>
    <t>Renseignements non vérifiés consolidés</t>
  </si>
  <si>
    <t>S36 - S57</t>
  </si>
  <si>
    <t>consolidé de</t>
  </si>
  <si>
    <t xml:space="preserve">   Informations sectorielles consolidées</t>
  </si>
  <si>
    <t xml:space="preserve">État consolidé des résultats </t>
  </si>
  <si>
    <t xml:space="preserve">État consolidé de la variation des actifs financiers nets (de la dette nette) </t>
  </si>
  <si>
    <t>État consolidé de la situation financière</t>
  </si>
  <si>
    <t>Conciliation des revenus de taxes</t>
  </si>
  <si>
    <t>Revenus admissibles</t>
  </si>
  <si>
    <t>Calcul du taux global de taxation réel</t>
  </si>
  <si>
    <t>Variation nette des éléments hors caisse</t>
  </si>
  <si>
    <t xml:space="preserve">  Débiteurs</t>
  </si>
  <si>
    <t xml:space="preserve">  Revenus reportés</t>
  </si>
  <si>
    <t xml:space="preserve">  Actif / passif au titre des avantages sociaux futurs</t>
  </si>
  <si>
    <t>les faits qui donnent lieu aux transferts, dans la mesure où ils ont été autorisés, les critères d'admissibilité</t>
  </si>
  <si>
    <t>ont été satisfaits et une estimation raisonnable des montants est possible.</t>
  </si>
  <si>
    <t>F) Avantages sociaux futurs</t>
  </si>
  <si>
    <t>Régimes de retraite à cotisations déterminées</t>
  </si>
  <si>
    <t>La charge correspond aux cotisations versées par l'employeur.</t>
  </si>
  <si>
    <t>Contributions de l'employeur à titre de participation au RPSEM</t>
  </si>
  <si>
    <t>Il fait l'objet en contrepartie d'un montant à pourvoir dans le futur pour fins de taxation.</t>
  </si>
  <si>
    <t>L'excédent de la charge de l'exercice sur le décaissement requis dans le cas des régimes non capitalisés fait</t>
  </si>
  <si>
    <t>l'objet en contrepartie d'un montant à pourvoir dans le futur pour fins de taxation.</t>
  </si>
  <si>
    <t>Excédent (déficit) de fonctionnement de l'exercice avant conciliation à des fins fiscales</t>
  </si>
  <si>
    <t>S</t>
  </si>
  <si>
    <t>DMERCA (moyenne pondérée s'il y a lieu)</t>
  </si>
  <si>
    <t>(taux pondéré s'il y a plus d'un régime)</t>
  </si>
  <si>
    <r>
      <t xml:space="preserve">   </t>
    </r>
    <r>
      <rPr>
        <sz val="10"/>
        <rFont val="Arial"/>
        <family val="2"/>
      </rPr>
      <t>Autres</t>
    </r>
  </si>
  <si>
    <r>
      <t xml:space="preserve">         </t>
    </r>
    <r>
      <rPr>
        <sz val="10"/>
        <rFont val="Arial"/>
        <family val="2"/>
      </rPr>
      <t>Transport régulier</t>
    </r>
  </si>
  <si>
    <r>
      <t xml:space="preserve">         </t>
    </r>
    <r>
      <rPr>
        <sz val="10"/>
        <rFont val="Arial"/>
        <family val="2"/>
      </rPr>
      <t>Transport adapté</t>
    </r>
  </si>
  <si>
    <t>de cette dette) : sur la durée restante des dettes correspondantes.</t>
  </si>
  <si>
    <t>RÉSULTATS DÉTAILLÉS PAR ORGANISMES</t>
  </si>
  <si>
    <t xml:space="preserve">        Variation des actifs financiers nets (de la dette nette) par organismes</t>
  </si>
  <si>
    <t xml:space="preserve">        Situation financière par organismes</t>
  </si>
  <si>
    <t xml:space="preserve">        Flux de trésorerie par organismes</t>
  </si>
  <si>
    <t>VARIATION DES ACTIFS FINANCIERS NETS (DE LA DETTE NETTE) PAR ORGANISMES</t>
  </si>
  <si>
    <t>SITUATION FINANCIÈRE PAR ORGANISMES</t>
  </si>
  <si>
    <t>FLUX DE TRÉSORERIE PAR ORGANISMES</t>
  </si>
  <si>
    <t>Biens et services</t>
  </si>
  <si>
    <t>S13</t>
  </si>
  <si>
    <r>
      <t>CALCUL DU TAUX GLOBAL DE TAXATION RÉEL</t>
    </r>
    <r>
      <rPr>
        <b/>
        <vertAlign val="superscript"/>
        <sz val="10"/>
        <rFont val="Arial"/>
        <family val="2"/>
      </rPr>
      <t>3</t>
    </r>
  </si>
  <si>
    <r>
      <t>Évaluation des immeubles imposables selon le rôle au 1</t>
    </r>
    <r>
      <rPr>
        <vertAlign val="superscript"/>
        <sz val="10"/>
        <rFont val="Arial"/>
        <family val="2"/>
      </rPr>
      <t>er</t>
    </r>
    <r>
      <rPr>
        <sz val="10"/>
        <rFont val="Arial"/>
        <family val="2"/>
      </rPr>
      <t xml:space="preserve"> janvier 2009</t>
    </r>
    <r>
      <rPr>
        <vertAlign val="superscript"/>
        <sz val="10"/>
        <rFont val="Arial"/>
        <family val="2"/>
      </rPr>
      <t xml:space="preserve"> 2</t>
    </r>
  </si>
  <si>
    <r>
      <t xml:space="preserve">Évaluation des immeubles imposables selon le rôle au 31 décembre 2009 </t>
    </r>
    <r>
      <rPr>
        <vertAlign val="superscript"/>
        <sz val="10"/>
        <rFont val="Arial"/>
        <family val="2"/>
      </rPr>
      <t>2</t>
    </r>
  </si>
  <si>
    <r>
      <t>2. L'évaluation tient compte de toutes modifications qui ont un effet au 1</t>
    </r>
    <r>
      <rPr>
        <vertAlign val="superscript"/>
        <sz val="8"/>
        <rFont val="Arial"/>
        <family val="2"/>
      </rPr>
      <t>er</t>
    </r>
    <r>
      <rPr>
        <sz val="8"/>
        <rFont val="Arial"/>
        <family val="2"/>
      </rPr>
      <t xml:space="preserve"> janvier ou au 31 décembre, selon le cas.</t>
    </r>
  </si>
  <si>
    <t xml:space="preserve">   </t>
  </si>
  <si>
    <t>Application de la loi</t>
  </si>
  <si>
    <t>Évaluation</t>
  </si>
  <si>
    <t>Police</t>
  </si>
  <si>
    <t>Charge d'intérêts nette (intérêts créditeurs nets)</t>
  </si>
  <si>
    <t>Informations complémentaires</t>
  </si>
  <si>
    <t>Rendement réel des actifs pour l'exercice</t>
  </si>
  <si>
    <t>C) Stocks</t>
  </si>
  <si>
    <t xml:space="preserve">   Immobilisations </t>
  </si>
  <si>
    <t>5 - du 1 000 litres</t>
  </si>
  <si>
    <t xml:space="preserve">                2 - du mètre carré</t>
  </si>
  <si>
    <t>6 - % de la valeur locative</t>
  </si>
  <si>
    <t xml:space="preserve">                3 - du mètre linéaire</t>
  </si>
  <si>
    <t>7 - autres (préciser)</t>
  </si>
  <si>
    <t xml:space="preserve">                4 - tarif fixe (compensation)</t>
  </si>
  <si>
    <t xml:space="preserve">QUESTIONNAIRE </t>
  </si>
  <si>
    <t>OUI</t>
  </si>
  <si>
    <t>NON</t>
  </si>
  <si>
    <t>S.O.</t>
  </si>
  <si>
    <t>Le cas exemple traite de la consolidation proportionnelle avec taux variable de deux organismes contrôlés, un "Conseil intermunicipal de transport" et une "Régie intermunicipale de parc régional", dans les états financiers de la municipalité XYZ.</t>
  </si>
  <si>
    <t xml:space="preserve">    - Boues usées</t>
  </si>
  <si>
    <t xml:space="preserve">       - Fonds de stationnement</t>
  </si>
  <si>
    <t xml:space="preserve">  Quote-part dans les résultats nets </t>
  </si>
  <si>
    <t xml:space="preserve">$  </t>
  </si>
  <si>
    <t xml:space="preserve">   Taxe foncière générale (taux variés)</t>
  </si>
  <si>
    <t xml:space="preserve">      Catégorie résiduelle (résidentielle et autres)</t>
  </si>
  <si>
    <t xml:space="preserve">      Catégorie des immeubles de 6 logements ou plus</t>
  </si>
  <si>
    <t xml:space="preserve">      Catégorie des immeubles non résidentiels</t>
  </si>
  <si>
    <t xml:space="preserve">      Catégorie des immeubles industriels</t>
  </si>
  <si>
    <t xml:space="preserve">      Catégorie des terrains vagues desservis</t>
  </si>
  <si>
    <t xml:space="preserve">                                                                                                                                                                                                                                                               </t>
  </si>
  <si>
    <t>Charges sociales</t>
  </si>
  <si>
    <t>Rendement espéré des actifs pour l'exercice</t>
  </si>
  <si>
    <t>constituées aux exercices au cours desquels les services correspondants sont rendus par les salariés</t>
  </si>
  <si>
    <t xml:space="preserve">participants. Se rajoutent, à titre de frais de financement, les intérêts débiteurs sur les obligations au titre des </t>
  </si>
  <si>
    <t>prestations constituées moins le rendement espéré des actifs du régime.</t>
  </si>
  <si>
    <t>Un actif ou un passif au titre des avantages sociaux futurs est présenté à l'état de la situation financière pour</t>
  </si>
  <si>
    <t xml:space="preserve">Amortissement des pertes actuarielles (gains actuariels) </t>
  </si>
  <si>
    <t xml:space="preserve">Pertes actuarielles constatées (gains actuariels constatés) </t>
  </si>
  <si>
    <t>lors d'une modification de régime</t>
  </si>
  <si>
    <t>Charge de l'exercice excluant les intérêts</t>
  </si>
  <si>
    <t xml:space="preserve">    Fonds de roulement</t>
  </si>
  <si>
    <t xml:space="preserve">    Fonds parcs et terrains de jeux</t>
  </si>
  <si>
    <t xml:space="preserve">    Société québécoise d'assainissement des eaux</t>
  </si>
  <si>
    <t xml:space="preserve">    Soldes disponibles des règlements d'emprunt fermés</t>
  </si>
  <si>
    <t xml:space="preserve">    Fonds d'amortissement</t>
  </si>
  <si>
    <t xml:space="preserve">    Financement des activités de fonctionnement</t>
  </si>
  <si>
    <t xml:space="preserve">    Autres</t>
  </si>
  <si>
    <t xml:space="preserve">       - </t>
  </si>
  <si>
    <t xml:space="preserve">       -</t>
  </si>
  <si>
    <t xml:space="preserve">Excédent de fonctionnement affecté, réserves financières </t>
  </si>
  <si>
    <t>promoteur, est comptabilisé comme un régime de retraite à cotisations déterminées.</t>
  </si>
  <si>
    <t>Avantages sociaux futurs à prestations déterminées</t>
  </si>
  <si>
    <t xml:space="preserve">Ameublement et équipement de bureau                      </t>
  </si>
  <si>
    <t xml:space="preserve">Autres                                                                  </t>
  </si>
  <si>
    <t xml:space="preserve">  - Régime de retraite des élus municipaux</t>
  </si>
  <si>
    <t xml:space="preserve">  - Autres</t>
  </si>
  <si>
    <t>Redressement aux exercices antérieurs (note 18)</t>
  </si>
  <si>
    <t>Encaisse (note 4)</t>
  </si>
  <si>
    <t>Placements temporaires (note 4)</t>
  </si>
  <si>
    <t>Débiteurs (note 5)</t>
  </si>
  <si>
    <t xml:space="preserve">Prêts (note 6) </t>
  </si>
  <si>
    <t xml:space="preserve">Placements à long terme (notes 4 et 7) </t>
  </si>
  <si>
    <t>Actif au titre des avantages sociaux futurs (note 8)</t>
  </si>
  <si>
    <r>
      <t>Autres actifs financiers (note 9)</t>
    </r>
    <r>
      <rPr>
        <i/>
        <sz val="10"/>
        <rFont val="Arial"/>
        <family val="2"/>
      </rPr>
      <t xml:space="preserve"> </t>
    </r>
  </si>
  <si>
    <t>Créditeurs et charges à payer (note 10)</t>
  </si>
  <si>
    <t xml:space="preserve">   Élimination des matériaux secs</t>
  </si>
  <si>
    <t xml:space="preserve">   Plan de gestion</t>
  </si>
  <si>
    <t xml:space="preserve">   Biens patrimoniaux</t>
  </si>
  <si>
    <t xml:space="preserve">   Autres biens</t>
  </si>
  <si>
    <t xml:space="preserve">   Industries et commerces</t>
  </si>
  <si>
    <t xml:space="preserve">   Tourisme</t>
  </si>
  <si>
    <t xml:space="preserve">AMÉNAGEMENT, URBANISME ET </t>
  </si>
  <si>
    <t>DÉVELOPPEMENT</t>
  </si>
  <si>
    <t xml:space="preserve">   Centres communautaires</t>
  </si>
  <si>
    <t xml:space="preserve">   Patinoires intérieures et extérieures</t>
  </si>
  <si>
    <t xml:space="preserve">   Piscines, plages et ports de plaisance</t>
  </si>
  <si>
    <t xml:space="preserve">   Parcs régionaux</t>
  </si>
  <si>
    <t xml:space="preserve">   Expositions et foires</t>
  </si>
  <si>
    <t xml:space="preserve">   Patrimoine</t>
  </si>
  <si>
    <t xml:space="preserve">      Musées et centres d'exposition</t>
  </si>
  <si>
    <t xml:space="preserve">      Autres ressources du patrimoine</t>
  </si>
  <si>
    <t xml:space="preserve">   Intérêts</t>
  </si>
  <si>
    <t xml:space="preserve">   Autres frais</t>
  </si>
  <si>
    <t>Autres frais de financement</t>
  </si>
  <si>
    <t>développement</t>
  </si>
  <si>
    <t>Aménagement, urbanisme et</t>
  </si>
  <si>
    <t xml:space="preserve">La dette à long terme, incluant la dette </t>
  </si>
  <si>
    <t xml:space="preserve">   Excédent accumulé affecté au </t>
  </si>
  <si>
    <t xml:space="preserve">   Gouvernement du Québec</t>
  </si>
  <si>
    <t xml:space="preserve">   et ses entreprises</t>
  </si>
  <si>
    <t>que les états financiers sont exempts d'inexactitudes importantes. La vérification comprend le contrôle par</t>
  </si>
  <si>
    <t>sondages des éléments probants à l'appui des montants et des autres éléments d'information fournis dans les</t>
  </si>
  <si>
    <t>états financiers. Elle comprend également l'évaluation des principes comptables suivis et des estimations</t>
  </si>
  <si>
    <t>importantes faites par la direction ainsi qu'une appréciation de la présentation d'ensemble des états financiers.</t>
  </si>
  <si>
    <t xml:space="preserve">  Fonctionnement</t>
  </si>
  <si>
    <t xml:space="preserve">  Investissement</t>
  </si>
  <si>
    <r>
      <t>consolidé</t>
    </r>
    <r>
      <rPr>
        <b/>
        <vertAlign val="superscript"/>
        <sz val="10"/>
        <rFont val="Arial"/>
        <family val="2"/>
      </rPr>
      <t>1</t>
    </r>
  </si>
  <si>
    <t>Montant non réservé</t>
  </si>
  <si>
    <t xml:space="preserve">Montant réservé pour </t>
  </si>
  <si>
    <t>le service de la dette</t>
  </si>
  <si>
    <t>Code</t>
  </si>
  <si>
    <t xml:space="preserve">            Taxes d'affaires</t>
  </si>
  <si>
    <t xml:space="preserve">   Biens culturels classés</t>
  </si>
  <si>
    <t>Taxes sur une autre base</t>
  </si>
  <si>
    <t xml:space="preserve">    Taxes, compensations et tarification</t>
  </si>
  <si>
    <t xml:space="preserve">    Taxes d'affaires</t>
  </si>
  <si>
    <t>autoconsommatrices d'électricité</t>
  </si>
  <si>
    <t>Péréquation</t>
  </si>
  <si>
    <t>Réorganisation municipale</t>
  </si>
  <si>
    <t>Neutralité</t>
  </si>
  <si>
    <t>Diversification des revenus</t>
  </si>
  <si>
    <t>Compensation provenant de la taxe de vente du</t>
  </si>
  <si>
    <t>Québec</t>
  </si>
  <si>
    <t>Programme d'aide financière aux MRC</t>
  </si>
  <si>
    <r>
      <t xml:space="preserve">   </t>
    </r>
    <r>
      <rPr>
        <sz val="10"/>
        <rFont val="Arial"/>
        <family val="2"/>
      </rPr>
      <t>Police</t>
    </r>
  </si>
  <si>
    <r>
      <t xml:space="preserve">   </t>
    </r>
    <r>
      <rPr>
        <sz val="10"/>
        <rFont val="Arial"/>
        <family val="2"/>
      </rPr>
      <t>Sécurité incendie</t>
    </r>
  </si>
  <si>
    <r>
      <t xml:space="preserve">   </t>
    </r>
    <r>
      <rPr>
        <sz val="10"/>
        <rFont val="Arial"/>
        <family val="2"/>
      </rPr>
      <t>Sécurité civile</t>
    </r>
  </si>
  <si>
    <t xml:space="preserve">   Santé et services sociaux</t>
  </si>
  <si>
    <t xml:space="preserve">   Cégeps et universités</t>
  </si>
  <si>
    <t xml:space="preserve">   Écoles primaires et secondaires</t>
  </si>
  <si>
    <t>Autres immeubles</t>
  </si>
  <si>
    <t xml:space="preserve">   Immeubles de certains gouvernements et </t>
  </si>
  <si>
    <t xml:space="preserve">   d'organismes internationaux</t>
  </si>
  <si>
    <t xml:space="preserve">       Taxes sur la valeur foncière</t>
  </si>
  <si>
    <t xml:space="preserve">Intérêts </t>
  </si>
  <si>
    <t>et frais</t>
  </si>
  <si>
    <t xml:space="preserve">Ameublement et équipement </t>
  </si>
  <si>
    <t>de bureau</t>
  </si>
  <si>
    <t xml:space="preserve">Biens loués en vertu de contrats </t>
  </si>
  <si>
    <t xml:space="preserve">dans les immobilisations </t>
  </si>
  <si>
    <t>Valeur de marché des actifs à la fin de l'exercice constitués de titres</t>
  </si>
  <si>
    <t>Situation actuarielle nette : déficit de comptabilisation</t>
  </si>
  <si>
    <t xml:space="preserve">Coût des avantages pour les services rendus au cours de l'exercice </t>
  </si>
  <si>
    <t>Coût des services passés découlant d'une modification de régime</t>
  </si>
  <si>
    <t>Aux fins du calcul de la valeur des actifs et du rendement espéré des actifs, ceux-ci sont évalués en date du</t>
  </si>
  <si>
    <t>………...selon la méthode suivante : ………………</t>
  </si>
  <si>
    <t>Les gains et les pertes actuariels sont amortis sur la durée moyenne estimative du reste de la carrière active</t>
  </si>
  <si>
    <t xml:space="preserve">(DMERCA) des salariés participants. L'amortissement débute dans l'exercice subséquent à celui de la </t>
  </si>
  <si>
    <t>constatation du gain ou de la perte.</t>
  </si>
  <si>
    <t xml:space="preserve">Le coût des services passés découlant d'une modification de régime est passé immédiatement comme charge.  </t>
  </si>
  <si>
    <t>Activités d'investissement en prêts, placements à long terme</t>
  </si>
  <si>
    <t>pour les coûts reliés aux services passés découlant de modifications de régime de retraite à prestations</t>
  </si>
  <si>
    <t>des régimes non capitalisés : ………….</t>
  </si>
  <si>
    <t>à titre de mesure d'allègement pour gains/pertes actuariels relatifs aux régimes de retraite à prestations</t>
  </si>
  <si>
    <t>déterminées : …………. ;</t>
  </si>
  <si>
    <t>foncière</t>
  </si>
  <si>
    <t>Taxes exclues en vertu de la réglementation (articles 261.5.3</t>
  </si>
  <si>
    <t>à 261.5.8 LFM)</t>
  </si>
  <si>
    <t xml:space="preserve">   en application du taux de base</t>
  </si>
  <si>
    <t xml:space="preserve">   Dette en cours de refinancement et autres éléments</t>
  </si>
  <si>
    <t>Analyse des revenus de quotes-parts de fonctionnement</t>
  </si>
  <si>
    <t>S43</t>
  </si>
  <si>
    <t>ANALYSE DE L'EXCÉDENT (DÉFICIT) ACCUMULÉ</t>
  </si>
  <si>
    <t>ANALYSE DE L'EXCÉDENT (DÉFICIT) ACCUMULÉ (suite)</t>
  </si>
  <si>
    <t>FONDS DE ROULEMENT</t>
  </si>
  <si>
    <t>SOLDES DISPONIBLES DES RÈGLEMENTS D'EMPRUNT FERMÉS</t>
  </si>
  <si>
    <t>en poste le 31 décembre 2000 et aux personnes ayant droit à une rente du RREM à cette date, sont des</t>
  </si>
  <si>
    <t xml:space="preserve">régimes à prestations déterminées gérés en vertu de la Loi sur le régime de retraite des élus municipaux </t>
  </si>
  <si>
    <t>Excédent (déficit) de l'exercice</t>
  </si>
  <si>
    <t>Variation des immobilisations</t>
  </si>
  <si>
    <t>Cette note n'est pas complétée dans le présent cas exemple.</t>
  </si>
  <si>
    <t>S27 - S28</t>
  </si>
  <si>
    <t>Variation de l'exercice</t>
  </si>
  <si>
    <t>Montant à pourvoir dans le futur</t>
  </si>
  <si>
    <t>Autres revenus</t>
  </si>
  <si>
    <t>Achat d'énergie</t>
  </si>
  <si>
    <t>Taxe sur le revenu brut</t>
  </si>
  <si>
    <t>Frais d'exploitation</t>
  </si>
  <si>
    <t>Autres frais</t>
  </si>
  <si>
    <t xml:space="preserve">Excédent (déficit) de fonctionnement avant </t>
  </si>
  <si>
    <t>conciliation à des fins fiscales</t>
  </si>
  <si>
    <t>TAUX DES TAXES</t>
  </si>
  <si>
    <t>Taxes sur la valeur foncière</t>
  </si>
  <si>
    <t>Du 100 $ d'évaluation</t>
  </si>
  <si>
    <t xml:space="preserve">   Taxe foncière générale (taux unique)</t>
  </si>
  <si>
    <t>VENTILATION DES DIFFÉRENTS ÉLÉMENTS</t>
  </si>
  <si>
    <t>A)</t>
  </si>
  <si>
    <t xml:space="preserve">RÉGIMES CAPITALISÉS D'AVANTAGES SOCIAUX FUTURS À PRESTATIONS DÉTERMINÉES </t>
  </si>
  <si>
    <t>Régimes de retraite enregistrés</t>
  </si>
  <si>
    <t xml:space="preserve">Régimes supplémentaires de retraite </t>
  </si>
  <si>
    <t>Régimes d'avantages complémentaires de retraite</t>
  </si>
  <si>
    <t>Nombre de régimes à la fin de l'exercice</t>
  </si>
  <si>
    <t>1</t>
  </si>
  <si>
    <t>Taux</t>
  </si>
  <si>
    <t>Préciser</t>
  </si>
  <si>
    <t>1.  Code : 1 - du 100 $ d'évaluation</t>
  </si>
  <si>
    <t xml:space="preserve">verser les contributions requises. Les cotisations et les contributions sont établies conformément aux taux  </t>
  </si>
  <si>
    <t>et règles fixés par règlement du gouvernement.</t>
  </si>
  <si>
    <t xml:space="preserve">   Excédent (déficit) de fonctionnement non affecté </t>
  </si>
  <si>
    <t>Financement non utilisé</t>
  </si>
  <si>
    <t>Investissements à financer</t>
  </si>
  <si>
    <t xml:space="preserve">Excédent de fonctionnement affecté </t>
  </si>
  <si>
    <t xml:space="preserve">    -</t>
  </si>
  <si>
    <t>Réserves financières</t>
  </si>
  <si>
    <t>Fonds réservés</t>
  </si>
  <si>
    <t>Endettement net à long terme</t>
  </si>
  <si>
    <t xml:space="preserve">   Municipalité régionale de comté</t>
  </si>
  <si>
    <t xml:space="preserve">   Communauté métropolitaine</t>
  </si>
  <si>
    <t>Endettement total net à long terme</t>
  </si>
  <si>
    <t>Acquisition d'immobilisations par objets</t>
  </si>
  <si>
    <t>ACQUISITION D'IMMOBILISATIONS PAR OBJETS</t>
  </si>
  <si>
    <t>Total 2009</t>
  </si>
  <si>
    <t>Gain (perte) de l'exercice sur le rendement des actifs</t>
  </si>
  <si>
    <t xml:space="preserve">      Service de la dette</t>
  </si>
  <si>
    <t xml:space="preserve">      Activités de fonctionnement</t>
  </si>
  <si>
    <t xml:space="preserve">      Activités d'investissement</t>
  </si>
  <si>
    <t xml:space="preserve">Regroupement municipal </t>
  </si>
  <si>
    <t>ANALYSE DU COÛT DES SERVICES MUNICIPAUX (suite)</t>
  </si>
  <si>
    <t xml:space="preserve">   Taxes sur la valeur foncière</t>
  </si>
  <si>
    <t xml:space="preserve">   Taxes sur une autre base</t>
  </si>
  <si>
    <t xml:space="preserve">     Réduction de valeur</t>
  </si>
  <si>
    <t xml:space="preserve">Ces modifications de méthodes comptables ont été appliquées rétroactivement en retraitant les états   </t>
  </si>
  <si>
    <t>financiers de l'exercice précédent (voir note 18).</t>
  </si>
  <si>
    <t xml:space="preserve">   -  Contraventions à recevoir </t>
  </si>
  <si>
    <t xml:space="preserve">   - Autres</t>
  </si>
  <si>
    <t xml:space="preserve">  - Autres courus et passifs</t>
  </si>
  <si>
    <t xml:space="preserve">            Transport scolaire</t>
  </si>
  <si>
    <t>Licences et permis</t>
  </si>
  <si>
    <t>Droits de mutation immobilière</t>
  </si>
  <si>
    <t xml:space="preserve">Gain (perte) sur cession d'immobilisations </t>
  </si>
  <si>
    <t>Produit de cession de propriétés destinées</t>
  </si>
  <si>
    <t>AUTRES DONNÉES</t>
  </si>
  <si>
    <t>ORGANISME MUNICIPAL</t>
  </si>
  <si>
    <t>Adresse</t>
  </si>
  <si>
    <t>(no)</t>
  </si>
  <si>
    <t>(rue)</t>
  </si>
  <si>
    <t>(Municipalité)</t>
  </si>
  <si>
    <t>(Code postal)</t>
  </si>
  <si>
    <t>Téléphone</t>
  </si>
  <si>
    <t>(ind. rég.)</t>
  </si>
  <si>
    <t>(numéro)</t>
  </si>
  <si>
    <t>Télécopieur</t>
  </si>
  <si>
    <t xml:space="preserve">(ind. rég.) </t>
  </si>
  <si>
    <t>Courriel</t>
  </si>
  <si>
    <t>TRÉSORIER OU SECRÉTAIRE-TRÉSORIER</t>
  </si>
  <si>
    <t>Nom</t>
  </si>
  <si>
    <t>VÉRIFICATEUR EXTERNE</t>
  </si>
  <si>
    <t>Titre</t>
  </si>
  <si>
    <t xml:space="preserve">(no) </t>
  </si>
  <si>
    <t>Responsable du dossier</t>
  </si>
  <si>
    <t xml:space="preserve"> CERTIFICAT SUR LA RICHESSE FONCIÈRE AUX FINS DE LA PÉRÉQUATION DE 2011</t>
  </si>
  <si>
    <r>
      <t>VÉRIFICATEUR GÉNÉRAL</t>
    </r>
    <r>
      <rPr>
        <sz val="10"/>
        <rFont val="Arial"/>
        <family val="2"/>
      </rPr>
      <t xml:space="preserve"> (s'il y a lieu)</t>
    </r>
  </si>
  <si>
    <r>
      <t xml:space="preserve"> Facteur comparatif</t>
    </r>
    <r>
      <rPr>
        <vertAlign val="superscript"/>
        <sz val="10"/>
        <rFont val="Arial"/>
        <family val="2"/>
      </rPr>
      <t xml:space="preserve"> </t>
    </r>
  </si>
  <si>
    <r>
      <t xml:space="preserve"> la péréquation de </t>
    </r>
    <r>
      <rPr>
        <sz val="10"/>
        <rFont val="Arial"/>
        <family val="2"/>
      </rPr>
      <t>2011</t>
    </r>
    <r>
      <rPr>
        <sz val="10"/>
        <rFont val="Arial"/>
        <family val="0"/>
      </rPr>
      <t xml:space="preserve"> sont exacts.</t>
    </r>
  </si>
  <si>
    <t>Exercice terminé le 31 décembre</t>
  </si>
  <si>
    <t>RAPPORT DU TRÉSORIER OU DU SECRÉTAIRE-TRÉSORIER</t>
  </si>
  <si>
    <t xml:space="preserve">, atteste la véracité du rapport financier </t>
  </si>
  <si>
    <t>pour l'exercice terminé le 31 décembre 2009.</t>
  </si>
  <si>
    <t>Signature</t>
  </si>
  <si>
    <t>Revenus de taxes avant ajouts et déductions</t>
  </si>
  <si>
    <t>Code géographique</t>
  </si>
  <si>
    <t>Type d'organisme municipal</t>
  </si>
  <si>
    <t>ANALYSE DE LA RÉMUNÉRATION</t>
  </si>
  <si>
    <t>Effectifs</t>
  </si>
  <si>
    <t>Semaine</t>
  </si>
  <si>
    <t>personnes/</t>
  </si>
  <si>
    <t>normale</t>
  </si>
  <si>
    <t>sociales</t>
  </si>
  <si>
    <t>(heures)</t>
  </si>
  <si>
    <t>Cadres et contremaîtres</t>
  </si>
  <si>
    <t>Professionnels</t>
  </si>
  <si>
    <t>Cols blancs</t>
  </si>
  <si>
    <t>Cols bleus</t>
  </si>
  <si>
    <t>Policiers</t>
  </si>
  <si>
    <t>RAPPORT DU VÉRIFICATEUR EXTERNE</t>
  </si>
  <si>
    <t>Trésorerie et équivalents de trésorerie (insuffisance)</t>
  </si>
  <si>
    <t>de créances émis par l'organisme municipal</t>
  </si>
  <si>
    <t xml:space="preserve"> Le montant des revenus admissibles aux fins du calcul du taux global de taxation réel</t>
  </si>
  <si>
    <t xml:space="preserve"> Signature</t>
  </si>
  <si>
    <t>Date</t>
  </si>
  <si>
    <t>AU 31 DÉCEMBRE 2009</t>
  </si>
  <si>
    <t>Administration</t>
  </si>
  <si>
    <t>Organismes</t>
  </si>
  <si>
    <t>Total</t>
  </si>
  <si>
    <t>municipale</t>
  </si>
  <si>
    <r>
      <t xml:space="preserve">   Déficit initial au 1</t>
    </r>
    <r>
      <rPr>
        <vertAlign val="superscript"/>
        <sz val="10"/>
        <rFont val="Arial"/>
        <family val="2"/>
      </rPr>
      <t>er</t>
    </r>
    <r>
      <rPr>
        <sz val="10"/>
        <rFont val="Arial"/>
        <family val="2"/>
      </rPr>
      <t xml:space="preserve"> janvier 2007</t>
    </r>
  </si>
  <si>
    <t>Actif (passif) au titre des avantages sociaux futurs</t>
  </si>
  <si>
    <t xml:space="preserve"> </t>
  </si>
  <si>
    <t>(</t>
  </si>
  <si>
    <t>)</t>
  </si>
  <si>
    <t>Charge de l'exercice</t>
  </si>
  <si>
    <t>9.</t>
  </si>
  <si>
    <t>Fournisseurs</t>
  </si>
  <si>
    <t>Salaires et avantages sociaux</t>
  </si>
  <si>
    <t>Dépôts et retenues de garantie</t>
  </si>
  <si>
    <t>10.</t>
  </si>
  <si>
    <t>Taxes perçues d'avance</t>
  </si>
  <si>
    <t>Transferts</t>
  </si>
  <si>
    <t xml:space="preserve">Autres </t>
  </si>
  <si>
    <t xml:space="preserve">  -</t>
  </si>
  <si>
    <t>Autres</t>
  </si>
  <si>
    <t>11.</t>
  </si>
  <si>
    <t>Créditeurs et charges à payer</t>
  </si>
  <si>
    <t>Revenus</t>
  </si>
  <si>
    <t>Charges</t>
  </si>
  <si>
    <t>Frais de financement</t>
  </si>
  <si>
    <t>Ajouter (déduire)</t>
  </si>
  <si>
    <t>Immobilisations</t>
  </si>
  <si>
    <t>Amortissement</t>
  </si>
  <si>
    <t>[La colonne « Éliminations » avant le « total consolidé » apparaît à l'écran seulement, pas à l'impression (sauf pour le présent cas exemple).]</t>
  </si>
  <si>
    <t xml:space="preserve">  Autres actifs financiers</t>
  </si>
  <si>
    <t xml:space="preserve">    dont l'échéance initiale est de moins de trois mois. </t>
  </si>
  <si>
    <t>Pour l'excédent (déficit) de fonctionnement de l'exercice à des fins fiscales, se référer aux renseignements complémentaires à la page S8.</t>
  </si>
  <si>
    <t>Les soldes présentés tiennent compte du transfert d'immobilisations aux propriétés destinées à la revente pour une valeur de 376 480 $ en 2009, et du transfert de propriétés destinées à la revente aux immobilisations pour une valeur de 1 955 813 $ en 2008.</t>
  </si>
  <si>
    <t>ORGANISMES MUNICIPAUX</t>
  </si>
  <si>
    <t>AUTRES</t>
  </si>
  <si>
    <t>TRANSFERTS DE DROIT</t>
  </si>
  <si>
    <t xml:space="preserve">TRANSFERTS RELATIFS À DES ENTENTES DE </t>
  </si>
  <si>
    <t>PARTAGE DE FRAIS ET AUTRES TRANSFERTS</t>
  </si>
  <si>
    <t>Variation des stocks de fournitures</t>
  </si>
  <si>
    <t>Variation des autres actifs non financiers</t>
  </si>
  <si>
    <t xml:space="preserve">Variation des actifs financiers nets ou de la  </t>
  </si>
  <si>
    <t>TABLE DES MATIÈRES</t>
  </si>
  <si>
    <t>PAGE</t>
  </si>
  <si>
    <t>Activités d'investissement à financer</t>
  </si>
  <si>
    <t>Activités de fonctionnement à financer</t>
  </si>
  <si>
    <t>Dette en cours de refinancement</t>
  </si>
  <si>
    <t>Sommes affectées au remboursement de la dette à long terme</t>
  </si>
  <si>
    <t>Autres déductions</t>
  </si>
  <si>
    <t xml:space="preserve">     Excédent accumulé</t>
  </si>
  <si>
    <t xml:space="preserve">     Débiteurs </t>
  </si>
  <si>
    <t xml:space="preserve">     Autres montants</t>
  </si>
  <si>
    <t xml:space="preserve">  - Intérêts courus sur la dette à long terme</t>
  </si>
  <si>
    <t>Revenus d'investissement</t>
  </si>
  <si>
    <t>Budget</t>
  </si>
  <si>
    <t xml:space="preserve">  Taxes</t>
  </si>
  <si>
    <t xml:space="preserve">  Paiements tenant lieu de taxes</t>
  </si>
  <si>
    <t xml:space="preserve">  Quotes-parts</t>
  </si>
  <si>
    <t xml:space="preserve">  Services rendus</t>
  </si>
  <si>
    <t xml:space="preserve">  Imposition de droits</t>
  </si>
  <si>
    <t xml:space="preserve">  Amendes et pénalités</t>
  </si>
  <si>
    <t xml:space="preserve">  Intérêts</t>
  </si>
  <si>
    <t xml:space="preserve">     Contributions des promoteurs</t>
  </si>
  <si>
    <t xml:space="preserve">     Autres</t>
  </si>
  <si>
    <t>Produit de cession</t>
  </si>
  <si>
    <t>(Gain) perte sur cession</t>
  </si>
  <si>
    <t>Cotisations des élus au RREM</t>
  </si>
  <si>
    <t>Contributions de l'employeur au RREM</t>
  </si>
  <si>
    <t>moyenne estimative du reste de la carrière active (DMERCA) des salariés participants; dans le cas des</t>
  </si>
  <si>
    <t>à titre de mesure d'allègement pour excédents de la charge sur le décaissement requis dans le cas</t>
  </si>
  <si>
    <t>Conciliation du passif au titre des avantages sociaux futurs</t>
  </si>
  <si>
    <t>Passif au début de l'exercice</t>
  </si>
  <si>
    <t>Prestations ou primes versées par l'employeur</t>
  </si>
  <si>
    <t>Passif à la fin de l'exercice</t>
  </si>
  <si>
    <t>Valeur des obligations au titre des prestations constituées</t>
  </si>
  <si>
    <t>Passif au titre des avantages sociaux futurs à la fin de l'exercice</t>
  </si>
  <si>
    <t xml:space="preserve">Prestations ou primes à la charge des autres employeurs dans le cas </t>
  </si>
  <si>
    <t>de régimes interemployeurs dont l'organisme municipal est le promoteur</t>
  </si>
  <si>
    <t>Quote-part dans l'endettement total net à long terme d'autres</t>
  </si>
  <si>
    <t>organismes</t>
  </si>
  <si>
    <t>SUR LA VALEUR FONCIÈRE</t>
  </si>
  <si>
    <t>Taxes générales</t>
  </si>
  <si>
    <t xml:space="preserve">   Taxe foncière générale</t>
  </si>
  <si>
    <t>Taxes de secteur</t>
  </si>
  <si>
    <t>SUR UNE AUTRE BASE</t>
  </si>
  <si>
    <t>Taxes, compensations et tarification</t>
  </si>
  <si>
    <t xml:space="preserve">   Services municipaux</t>
  </si>
  <si>
    <t>Rapport du trésorier ou du secrétaire-trésorier sur le rapport financier consolidé</t>
  </si>
  <si>
    <t>suivante : ……………. , à partir des hypothèses les plus probables de la municipalité en matière d'évolution</t>
  </si>
  <si>
    <t>des salaires, de roulement du personnel, d'âge de départ à la retraite des participants, d'évolution des coûts</t>
  </si>
  <si>
    <t>futurs et d'autres facteurs actuariels.</t>
  </si>
  <si>
    <t xml:space="preserve">Un rapport financier consolidé comprend la consolidation </t>
  </si>
  <si>
    <t xml:space="preserve">     engagements en vertu du règlement concerné</t>
  </si>
  <si>
    <t>À remplir uniquement si la municipalité applique la mesure de l'étalement de la variation des valeurs imposables</t>
  </si>
  <si>
    <t>découlant de l'entrée en vigueur du rôle (articles 253.27 à 253.35 LFM)</t>
  </si>
  <si>
    <t>Intérêts débiteurs sur les obligations au titre des prestations constituées</t>
  </si>
  <si>
    <t xml:space="preserve">Étant donné que ces deux régimes sont des régimes à employeurs multiples administrés par la Commission </t>
  </si>
  <si>
    <t>1. Le total consolidé exclut les opérations réciproques entre l'administration municipale et ses organismes contrôlés.</t>
  </si>
  <si>
    <t xml:space="preserve">administrative des régimes de retraite et d'assurances (CARRA), qui ne comportent pas de comptes distincts, </t>
  </si>
  <si>
    <t>les municipalités participantes comptabilisent ces régimes comme s'ils étaient des régimes à cotisations déterminées.</t>
  </si>
  <si>
    <t>Montant relatif à la taxe d'affaires sur la valeur locative</t>
  </si>
  <si>
    <t xml:space="preserve">   Promotion et développement économique</t>
  </si>
  <si>
    <t xml:space="preserve">Société d'habitation du Québec (L.R.Q., c. S-8) et des articles 92 </t>
  </si>
  <si>
    <t>Stocks de fournitures</t>
  </si>
  <si>
    <t>Autres actifs non financiers</t>
  </si>
  <si>
    <t>Transmission électronique du rapport financier</t>
  </si>
  <si>
    <t>(note 18)</t>
  </si>
  <si>
    <t xml:space="preserve"> L'excédent (déficit) de l'exercice à la page S18 ligne 22 est de</t>
  </si>
  <si>
    <r>
      <t xml:space="preserve">L'excédent (déficit) accumulé à la page S18 </t>
    </r>
    <r>
      <rPr>
        <sz val="10"/>
        <rFont val="Arial"/>
        <family val="2"/>
      </rPr>
      <t>ligne</t>
    </r>
    <r>
      <rPr>
        <sz val="10"/>
        <rFont val="Arial"/>
        <family val="0"/>
      </rPr>
      <t xml:space="preserve"> 26 est de</t>
    </r>
  </si>
  <si>
    <t>EXCÉDENT (DÉFICIT) ACCUMULÉ</t>
  </si>
  <si>
    <t>Financement des investissements en cours</t>
  </si>
  <si>
    <t>Excédent de fonctionnement affecté, réserves financières</t>
  </si>
  <si>
    <t>et fonds réservés</t>
  </si>
  <si>
    <t xml:space="preserve">Revenus </t>
  </si>
  <si>
    <t>Taxes</t>
  </si>
  <si>
    <t>Paiements tenant lieu de taxes</t>
  </si>
  <si>
    <t>Quotes-parts</t>
  </si>
  <si>
    <t xml:space="preserve">Transferts </t>
  </si>
  <si>
    <t>Services rendus</t>
  </si>
  <si>
    <t>Imposition de droits</t>
  </si>
  <si>
    <t>Amendes et pénalités</t>
  </si>
  <si>
    <t>Intérêts</t>
  </si>
  <si>
    <t xml:space="preserve">Autres revenus </t>
  </si>
  <si>
    <t>Quote-part dans les résultats nets d'entreprises</t>
  </si>
  <si>
    <t>municipales</t>
  </si>
  <si>
    <t xml:space="preserve">Charges </t>
  </si>
  <si>
    <t>Administration générale</t>
  </si>
  <si>
    <t>Sécurité publique</t>
  </si>
  <si>
    <t>Transport</t>
  </si>
  <si>
    <t>Hygiène du milieu</t>
  </si>
  <si>
    <t>Santé et bien-être</t>
  </si>
  <si>
    <t>Est-ce que le rapport financier est consolidé?</t>
  </si>
  <si>
    <t>Si oui, présentez-vous le budget consolidé?</t>
  </si>
  <si>
    <t>du Québec (L.R.Q., c.S-8)?</t>
  </si>
  <si>
    <t>municipales (L.R.Q., c. C-47.1)?</t>
  </si>
  <si>
    <t>exploitations agricoles enregistrées?</t>
  </si>
  <si>
    <t xml:space="preserve">   Placements à titre d'investissement</t>
  </si>
  <si>
    <t xml:space="preserve">   Participations dans des entreprises municipales</t>
  </si>
  <si>
    <t>Éléments de passif</t>
  </si>
  <si>
    <t>ACTIFS  NON FINANCIERS</t>
  </si>
  <si>
    <t>début</t>
  </si>
  <si>
    <t>Ajustement</t>
  </si>
  <si>
    <t>la fin</t>
  </si>
  <si>
    <t>COÛT</t>
  </si>
  <si>
    <t>Infrastructures</t>
  </si>
  <si>
    <t xml:space="preserve">   Eau potable</t>
  </si>
  <si>
    <t xml:space="preserve">   Eaux usées</t>
  </si>
  <si>
    <t xml:space="preserve">   Chemins, rues, routes, trottoirs,</t>
  </si>
  <si>
    <t>Présentées à titre d'actifs non financiers sous le</t>
  </si>
  <si>
    <t>15.</t>
  </si>
  <si>
    <t xml:space="preserve">   -</t>
  </si>
  <si>
    <t>16.</t>
  </si>
  <si>
    <t>Frais payés d'avance</t>
  </si>
  <si>
    <t xml:space="preserve">Frais reportés </t>
  </si>
  <si>
    <t>d) Autres</t>
  </si>
  <si>
    <t>c) Poursuites</t>
  </si>
  <si>
    <t>b) Auto-assurance</t>
  </si>
  <si>
    <t>a) Cautionnement et garantie</t>
  </si>
  <si>
    <t>Éventualités</t>
  </si>
  <si>
    <t>19.</t>
  </si>
  <si>
    <t>Engagements contractuels</t>
  </si>
  <si>
    <t>18.</t>
  </si>
  <si>
    <t>17.</t>
  </si>
  <si>
    <t>Redressement aux exercices antérieurs</t>
  </si>
  <si>
    <t xml:space="preserve">      Eau</t>
  </si>
  <si>
    <t xml:space="preserve">      Égout</t>
  </si>
  <si>
    <t xml:space="preserve">      Traitement des eaux usées</t>
  </si>
  <si>
    <t xml:space="preserve">      Matières résiduelles</t>
  </si>
  <si>
    <t xml:space="preserve">      Autres </t>
  </si>
  <si>
    <t xml:space="preserve">         -  </t>
  </si>
  <si>
    <t xml:space="preserve">Le Régime enregistré d'épargne-retraite (REER) offert par la municipalité est comptabilisé comme un </t>
  </si>
  <si>
    <t xml:space="preserve">Se référer à la section "Autres renseignements complémentaires" pour plus de détails.  </t>
  </si>
  <si>
    <t>Analyse de la rémunération</t>
  </si>
  <si>
    <t>Montant non utilisé d'emprunts à long terme contractés</t>
  </si>
  <si>
    <t>Analyse du coût des services municipaux</t>
  </si>
  <si>
    <t>Taux des taxes</t>
  </si>
  <si>
    <t>Questionnaire</t>
  </si>
  <si>
    <t>Données budgétaires</t>
  </si>
  <si>
    <t>25.</t>
  </si>
  <si>
    <t>commencer par la note 20 et ainsi de suite. Ces notes ne s'impriment pas s'il n'y a pas de texte.</t>
  </si>
  <si>
    <t>Secteurs</t>
  </si>
  <si>
    <t>Ensemble</t>
  </si>
  <si>
    <t>Immeubles de la réserve foncière</t>
  </si>
  <si>
    <t>Immeubles industriels municipaux</t>
  </si>
  <si>
    <t xml:space="preserve">      Montants des débiteurs et autres montants affectés</t>
  </si>
  <si>
    <t xml:space="preserve">      au remboursement de la dette à long terme</t>
  </si>
  <si>
    <t>Éléments d'actif</t>
  </si>
  <si>
    <t>À la suite des modifications de méthodes comptables qui ont été appliquées rétroactivement en retraitant les états financiers de l'exercice précédent, l'amortissement annuel du coût des immobilisations d'un montant de 15 406 258 $ a été pris en compte dans les charges de 2008 et l'acquisition d'immobilisations d'un montant de 43 344 611 $, n'étant plus une charge, y a été retranchée de manière à présenter les charges selon les nouvelles normes.</t>
  </si>
  <si>
    <t xml:space="preserve">La colonne "Ajustement" tient compte du transfert d'immobilisations aux propriétés destinées à la revente pour une valeur de 376 480 $.  </t>
  </si>
  <si>
    <t>Service de dette</t>
  </si>
  <si>
    <t>Ponceaux</t>
  </si>
  <si>
    <t>Travaux particuliers</t>
  </si>
  <si>
    <t>5 909</t>
  </si>
  <si>
    <t>INFORMATIONS SECTORIELLES CONSOLIDÉES</t>
  </si>
  <si>
    <t>Éléments sans effet sur la trésorerie</t>
  </si>
  <si>
    <t xml:space="preserve">    Amortissement</t>
  </si>
  <si>
    <t xml:space="preserve">    Autres </t>
  </si>
  <si>
    <t>taux global de taxation réel</t>
  </si>
</sst>
</file>

<file path=xl/styles.xml><?xml version="1.0" encoding="utf-8"?>
<styleSheet xmlns="http://schemas.openxmlformats.org/spreadsheetml/2006/main">
  <numFmts count="61">
    <numFmt numFmtId="5" formatCode="#,##0\ &quot;$&quot;_-;#,##0\ &quot;$&quot;\-"/>
    <numFmt numFmtId="6" formatCode="#,##0\ &quot;$&quot;_-;[Red]#,##0\ &quot;$&quot;\-"/>
    <numFmt numFmtId="7" formatCode="#,##0.00\ &quot;$&quot;_-;#,##0.00\ &quot;$&quot;\-"/>
    <numFmt numFmtId="8" formatCode="#,##0.00\ &quot;$&quot;_-;[Red]#,##0.00\ &quot;$&quot;\-"/>
    <numFmt numFmtId="42" formatCode="_-* #,##0\ &quot;$&quot;_-;_-* #,##0\ &quot;$&quot;\-;_-* &quot;-&quot;\ &quot;$&quot;_-;_-@_-"/>
    <numFmt numFmtId="41" formatCode="_-* #,##0\ _$_-;_-* #,##0\ _$\-;_-* &quot;-&quot;\ _$_-;_-@_-"/>
    <numFmt numFmtId="44" formatCode="_-* #,##0.00\ &quot;$&quot;_-;_-* #,##0.00\ &quot;$&quot;\-;_-* &quot;-&quot;??\ &quot;$&quot;_-;_-@_-"/>
    <numFmt numFmtId="43" formatCode="_-* #,##0.00\ _$_-;_-* #,##0.00\ 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 &quot;$&quot;_-;\-* #,##0\ &quot;$&quot;_-;_-* &quot;-&quot;\ &quot;$&quot;_-;_-@_-"/>
    <numFmt numFmtId="173" formatCode="_-* #,##0\ _$_-;\-* #,##0\ _$_-;_-* &quot;-&quot;\ _$_-;_-@_-"/>
    <numFmt numFmtId="174" formatCode="_-* #,##0.00\ &quot;$&quot;_-;\-* #,##0.00\ &quot;$&quot;_-;_-* &quot;-&quot;??\ &quot;$&quot;_-;_-@_-"/>
    <numFmt numFmtId="175" formatCode="_-* #,##0.00\ _$_-;\-* #,##0.00\ _$_-;_-* &quot;-&quot;??\ _$_-;_-@_-"/>
    <numFmt numFmtId="176" formatCode="#,##0;\(#,##0\)"/>
    <numFmt numFmtId="177" formatCode="#,###;\(#,###\)"/>
    <numFmt numFmtId="178" formatCode="#,##0.0000"/>
    <numFmt numFmtId="179" formatCode="0000"/>
    <numFmt numFmtId="180" formatCode="00"/>
    <numFmt numFmtId="181" formatCode="#,##0_);\(#,##0\)"/>
    <numFmt numFmtId="182" formatCode="#,##0_);[Red]\(#,##0\)"/>
    <numFmt numFmtId="183" formatCode="###,###"/>
    <numFmt numFmtId="184" formatCode="###\ ###"/>
    <numFmt numFmtId="185" formatCode="#,##0\ ;\(#,###\)"/>
    <numFmt numFmtId="186" formatCode="#,##0\ ;\(#,##0\)"/>
    <numFmt numFmtId="187" formatCode="#,##0\ \ ;\(#,##0\)\ "/>
    <numFmt numFmtId="188" formatCode="#\ ##0;\(#\ ##0\)"/>
    <numFmt numFmtId="189" formatCode="#,###;\(#,###\);\-"/>
    <numFmt numFmtId="190" formatCode="#,##0\ _$_-"/>
    <numFmt numFmtId="191" formatCode="0.0000"/>
    <numFmt numFmtId="192" formatCode="#,###\ ;\(#,###\)"/>
    <numFmt numFmtId="193" formatCode="&quot;Vrai&quot;;&quot;Vrai&quot;;&quot;Faux&quot;"/>
    <numFmt numFmtId="194" formatCode="&quot;Actif&quot;;&quot;Actif&quot;;&quot;Inactif&quot;"/>
    <numFmt numFmtId="195" formatCode="#,##0_ ;\-#,##0\ "/>
    <numFmt numFmtId="196" formatCode="[$-C0C]d\ mmmm\ yyyy"/>
    <numFmt numFmtId="197" formatCode="#,###.0;\(#,###.0\)"/>
    <numFmt numFmtId="198" formatCode="#,###.00;\(#,###.00\)"/>
    <numFmt numFmtId="199" formatCode="#,###.000;\(#,###.000\)"/>
    <numFmt numFmtId="200" formatCode="#,###.0000;\(#,###.0000\)"/>
    <numFmt numFmtId="201" formatCode="#,###.00000;\(#,###.00000\)"/>
    <numFmt numFmtId="202" formatCode="#,###.000000;\(#,###.000000\)"/>
    <numFmt numFmtId="203" formatCode="#,###.0000000;\(#,###.0000000\)"/>
    <numFmt numFmtId="204" formatCode="0_ ;\-0\ "/>
    <numFmt numFmtId="205" formatCode="#,##0\ ;\(#,##0\)\ "/>
    <numFmt numFmtId="206" formatCode="_-* #,##0\ _$_-;\-* #,##0\ _$_-;_-* &quot;-&quot;??\ _$_-;_-@_-"/>
    <numFmt numFmtId="207" formatCode="_-[$$-1009]* #,##0.00_-;\-[$$-1009]* #,##0.00_-;_-[$$-1009]* &quot;-&quot;??_-;_-@_-"/>
    <numFmt numFmtId="208" formatCode="0.0"/>
    <numFmt numFmtId="209" formatCode="0.0%"/>
    <numFmt numFmtId="210" formatCode="#,##0\ _$_-;\(#,##0\)\ _$"/>
    <numFmt numFmtId="211" formatCode="0.00000%"/>
    <numFmt numFmtId="212" formatCode="0.000%"/>
    <numFmt numFmtId="213" formatCode="#,##0\ \ ;\(#,##0\)"/>
    <numFmt numFmtId="214" formatCode="[$€-2]\ #,##0.00_);[Red]\([$€-2]\ #,##0.00\)"/>
    <numFmt numFmtId="215" formatCode="#,##0.00_);\(#,##0.00\)"/>
    <numFmt numFmtId="216" formatCode="#,##0\ _$"/>
  </numFmts>
  <fonts count="9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Arial"/>
      <family val="2"/>
    </font>
    <font>
      <sz val="10"/>
      <color indexed="10"/>
      <name val="Arial"/>
      <family val="2"/>
    </font>
    <font>
      <sz val="7"/>
      <name val="Arial"/>
      <family val="2"/>
    </font>
    <font>
      <sz val="8"/>
      <name val="Arial"/>
      <family val="2"/>
    </font>
    <font>
      <b/>
      <sz val="8"/>
      <name val="Arial"/>
      <family val="2"/>
    </font>
    <font>
      <b/>
      <sz val="8"/>
      <color indexed="28"/>
      <name val="Arial"/>
      <family val="2"/>
    </font>
    <font>
      <i/>
      <sz val="10"/>
      <name val="Arial"/>
      <family val="2"/>
    </font>
    <font>
      <sz val="9"/>
      <name val="Arial"/>
      <family val="2"/>
    </font>
    <font>
      <i/>
      <sz val="10"/>
      <color indexed="10"/>
      <name val="Arial"/>
      <family val="2"/>
    </font>
    <font>
      <b/>
      <sz val="7"/>
      <name val="Arial"/>
      <family val="2"/>
    </font>
    <font>
      <sz val="6"/>
      <name val="Arial"/>
      <family val="2"/>
    </font>
    <font>
      <b/>
      <sz val="9"/>
      <name val="Arial"/>
      <family val="2"/>
    </font>
    <font>
      <b/>
      <sz val="6"/>
      <name val="Arial"/>
      <family val="2"/>
    </font>
    <font>
      <i/>
      <sz val="9"/>
      <name val="Arial"/>
      <family val="2"/>
    </font>
    <font>
      <sz val="10"/>
      <color indexed="28"/>
      <name val="Arial"/>
      <family val="2"/>
    </font>
    <font>
      <i/>
      <sz val="7"/>
      <name val="Arial"/>
      <family val="2"/>
    </font>
    <font>
      <sz val="7"/>
      <color indexed="28"/>
      <name val="Arial"/>
      <family val="2"/>
    </font>
    <font>
      <b/>
      <i/>
      <sz val="9"/>
      <name val="Arial"/>
      <family val="2"/>
    </font>
    <font>
      <b/>
      <vertAlign val="superscript"/>
      <sz val="9"/>
      <name val="Arial"/>
      <family val="2"/>
    </font>
    <font>
      <sz val="9"/>
      <color indexed="10"/>
      <name val="Arial"/>
      <family val="2"/>
    </font>
    <font>
      <sz val="10"/>
      <color indexed="8"/>
      <name val="Arial"/>
      <family val="2"/>
    </font>
    <font>
      <b/>
      <sz val="10"/>
      <color indexed="28"/>
      <name val="Arial"/>
      <family val="2"/>
    </font>
    <font>
      <i/>
      <sz val="9"/>
      <color indexed="10"/>
      <name val="Arial"/>
      <family val="2"/>
    </font>
    <font>
      <b/>
      <sz val="10"/>
      <color indexed="14"/>
      <name val="Arial"/>
      <family val="2"/>
    </font>
    <font>
      <b/>
      <sz val="10"/>
      <color indexed="15"/>
      <name val="Arial"/>
      <family val="2"/>
    </font>
    <font>
      <sz val="7"/>
      <color indexed="10"/>
      <name val="Arial"/>
      <family val="2"/>
    </font>
    <font>
      <vertAlign val="superscript"/>
      <sz val="10"/>
      <name val="Arial"/>
      <family val="2"/>
    </font>
    <font>
      <b/>
      <i/>
      <sz val="10"/>
      <name val="Arial"/>
      <family val="2"/>
    </font>
    <font>
      <sz val="6"/>
      <color indexed="28"/>
      <name val="Arial"/>
      <family val="2"/>
    </font>
    <font>
      <b/>
      <sz val="10"/>
      <color indexed="10"/>
      <name val="Arial"/>
      <family val="2"/>
    </font>
    <font>
      <b/>
      <sz val="10"/>
      <color indexed="50"/>
      <name val="Arial"/>
      <family val="2"/>
    </font>
    <font>
      <sz val="10"/>
      <color indexed="50"/>
      <name val="Arial"/>
      <family val="2"/>
    </font>
    <font>
      <b/>
      <sz val="10"/>
      <color indexed="17"/>
      <name val="Arial"/>
      <family val="2"/>
    </font>
    <font>
      <i/>
      <sz val="8"/>
      <color indexed="10"/>
      <name val="Arial"/>
      <family val="2"/>
    </font>
    <font>
      <sz val="11"/>
      <name val="Times New Roman"/>
      <family val="1"/>
    </font>
    <font>
      <b/>
      <sz val="9"/>
      <color indexed="12"/>
      <name val="Arial"/>
      <family val="2"/>
    </font>
    <font>
      <i/>
      <sz val="8"/>
      <name val="Arial"/>
      <family val="2"/>
    </font>
    <font>
      <b/>
      <sz val="10"/>
      <color indexed="12"/>
      <name val="Arial"/>
      <family val="2"/>
    </font>
    <font>
      <b/>
      <sz val="12"/>
      <name val="Arial"/>
      <family val="2"/>
    </font>
    <font>
      <b/>
      <sz val="10"/>
      <color indexed="18"/>
      <name val="Arial"/>
      <family val="2"/>
    </font>
    <font>
      <b/>
      <sz val="20"/>
      <name val="Arial"/>
      <family val="2"/>
    </font>
    <font>
      <b/>
      <sz val="14"/>
      <name val="Arial"/>
      <family val="2"/>
    </font>
    <font>
      <b/>
      <sz val="10"/>
      <color indexed="62"/>
      <name val="Arial"/>
      <family val="2"/>
    </font>
    <font>
      <b/>
      <sz val="10"/>
      <color indexed="60"/>
      <name val="Arial"/>
      <family val="2"/>
    </font>
    <font>
      <vertAlign val="subscript"/>
      <sz val="10"/>
      <name val="Arial"/>
      <family val="2"/>
    </font>
    <font>
      <b/>
      <vertAlign val="superscript"/>
      <sz val="10"/>
      <name val="Arial"/>
      <family val="2"/>
    </font>
    <font>
      <vertAlign val="subscript"/>
      <sz val="7"/>
      <name val="Arial"/>
      <family val="2"/>
    </font>
    <font>
      <vertAlign val="subscript"/>
      <sz val="8"/>
      <name val="Arial"/>
      <family val="2"/>
    </font>
    <font>
      <vertAlign val="superscript"/>
      <sz val="8"/>
      <name val="Arial"/>
      <family val="2"/>
    </font>
    <font>
      <b/>
      <sz val="16"/>
      <name val="Arial"/>
      <family val="2"/>
    </font>
    <font>
      <b/>
      <sz val="9"/>
      <color indexed="15"/>
      <name val="Arial"/>
      <family val="2"/>
    </font>
    <font>
      <sz val="12"/>
      <name val="Arial"/>
      <family val="2"/>
    </font>
    <font>
      <b/>
      <sz val="11"/>
      <name val="Arial"/>
      <family val="2"/>
    </font>
    <font>
      <sz val="8"/>
      <color indexed="10"/>
      <name val="Arial"/>
      <family val="2"/>
    </font>
    <font>
      <sz val="9"/>
      <color indexed="14"/>
      <name val="Arial"/>
      <family val="2"/>
    </font>
    <font>
      <b/>
      <i/>
      <sz val="8"/>
      <color indexed="10"/>
      <name val="Arial"/>
      <family val="2"/>
    </font>
    <font>
      <u val="single"/>
      <sz val="10"/>
      <name val="Arial"/>
      <family val="2"/>
    </font>
    <font>
      <b/>
      <sz val="10"/>
      <color indexed="8"/>
      <name val="Arial"/>
      <family val="2"/>
    </font>
    <font>
      <sz val="10"/>
      <color indexed="14"/>
      <name val="Arial"/>
      <family val="2"/>
    </font>
    <font>
      <sz val="9"/>
      <color indexed="8"/>
      <name val="Arial"/>
      <family val="2"/>
    </font>
    <font>
      <b/>
      <sz val="7"/>
      <color indexed="56"/>
      <name val="Arial"/>
      <family val="2"/>
    </font>
    <font>
      <sz val="10"/>
      <color indexed="17"/>
      <name val="Arial"/>
      <family val="2"/>
    </font>
    <font>
      <b/>
      <sz val="10"/>
      <color indexed="57"/>
      <name val="Arial"/>
      <family val="2"/>
    </font>
    <font>
      <sz val="10"/>
      <color indexed="57"/>
      <name val="Arial"/>
      <family val="2"/>
    </font>
    <font>
      <b/>
      <sz val="18"/>
      <name val="Times New Roman"/>
      <family val="1"/>
    </font>
    <font>
      <sz val="16"/>
      <name val="Arial"/>
      <family val="2"/>
    </font>
    <font>
      <b/>
      <sz val="16"/>
      <name val="Times New Roman"/>
      <family val="1"/>
    </font>
    <font>
      <b/>
      <i/>
      <sz val="11"/>
      <name val="Arial"/>
      <family val="2"/>
    </font>
    <font>
      <sz val="14"/>
      <name val="Arial"/>
      <family val="2"/>
    </font>
    <font>
      <b/>
      <i/>
      <sz val="10"/>
      <color indexed="10"/>
      <name val="Arial"/>
      <family val="2"/>
    </font>
    <font>
      <sz val="10"/>
      <color indexed="22"/>
      <name val="Arial"/>
      <family val="2"/>
    </font>
    <font>
      <sz val="11"/>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dotted"/>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medium"/>
      <bottom style="thin"/>
    </border>
    <border>
      <left>
        <color indexed="63"/>
      </left>
      <right>
        <color indexed="63"/>
      </right>
      <top style="medium"/>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181" fontId="0" fillId="0" borderId="0" applyProtection="0">
      <alignment horizontal="center"/>
    </xf>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54" fillId="0" borderId="0">
      <alignment/>
      <protection/>
    </xf>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1993">
    <xf numFmtId="0" fontId="0" fillId="0" borderId="0" xfId="0" applyAlignment="1">
      <alignment/>
    </xf>
    <xf numFmtId="0" fontId="0" fillId="0" borderId="0" xfId="0" applyFill="1" applyAlignment="1">
      <alignment/>
    </xf>
    <xf numFmtId="186" fontId="0" fillId="0" borderId="0" xfId="0" applyNumberFormat="1" applyFill="1" applyAlignment="1">
      <alignment/>
    </xf>
    <xf numFmtId="41" fontId="0" fillId="0" borderId="0" xfId="0" applyNumberFormat="1" applyFill="1" applyAlignment="1">
      <alignment/>
    </xf>
    <xf numFmtId="0" fontId="20" fillId="0" borderId="0" xfId="0" applyFont="1" applyFill="1" applyAlignment="1">
      <alignment/>
    </xf>
    <xf numFmtId="0" fontId="20" fillId="0" borderId="0" xfId="0" applyFont="1" applyFill="1" applyAlignment="1">
      <alignment horizontal="center"/>
    </xf>
    <xf numFmtId="0" fontId="21" fillId="0" borderId="0" xfId="0" applyFont="1" applyFill="1" applyAlignment="1">
      <alignment/>
    </xf>
    <xf numFmtId="41" fontId="20" fillId="0" borderId="0" xfId="0" applyNumberFormat="1" applyFont="1" applyFill="1" applyAlignment="1">
      <alignment horizontal="center"/>
    </xf>
    <xf numFmtId="0" fontId="20" fillId="0" borderId="0" xfId="0" applyFont="1" applyFill="1" applyBorder="1" applyAlignment="1">
      <alignment horizontal="left"/>
    </xf>
    <xf numFmtId="186" fontId="20" fillId="0" borderId="0" xfId="58" applyNumberFormat="1" applyFont="1" applyFill="1" applyBorder="1" applyAlignment="1">
      <alignment horizontal="center"/>
    </xf>
    <xf numFmtId="176" fontId="20" fillId="0" borderId="0" xfId="58" applyNumberFormat="1" applyFont="1" applyFill="1" applyBorder="1" applyAlignment="1">
      <alignment horizontal="centerContinuous"/>
    </xf>
    <xf numFmtId="49" fontId="20" fillId="0" borderId="0" xfId="58" applyNumberFormat="1" applyFont="1" applyFill="1" applyBorder="1" applyAlignment="1">
      <alignment horizontal="center"/>
    </xf>
    <xf numFmtId="186" fontId="20" fillId="0" borderId="10" xfId="55" applyNumberFormat="1" applyFont="1" applyFill="1" applyBorder="1" applyAlignment="1">
      <alignment horizontal="center"/>
    </xf>
    <xf numFmtId="176" fontId="20" fillId="0" borderId="10" xfId="55" applyNumberFormat="1" applyFont="1" applyFill="1" applyBorder="1" applyAlignment="1">
      <alignment horizontal="centerContinuous"/>
    </xf>
    <xf numFmtId="49" fontId="20" fillId="0" borderId="10" xfId="55" applyNumberFormat="1" applyFont="1" applyFill="1" applyBorder="1" applyAlignment="1">
      <alignment horizontal="centerContinuous"/>
    </xf>
    <xf numFmtId="0" fontId="0" fillId="0" borderId="10" xfId="0" applyFill="1" applyBorder="1" applyAlignment="1">
      <alignment/>
    </xf>
    <xf numFmtId="186" fontId="20" fillId="0" borderId="0" xfId="55" applyNumberFormat="1" applyFont="1" applyFill="1" applyBorder="1" applyAlignment="1">
      <alignment horizontal="center"/>
    </xf>
    <xf numFmtId="176" fontId="20" fillId="0" borderId="0" xfId="55" applyNumberFormat="1" applyFont="1" applyFill="1" applyBorder="1" applyAlignment="1">
      <alignment horizontal="centerContinuous"/>
    </xf>
    <xf numFmtId="49" fontId="20" fillId="0" borderId="0" xfId="55" applyNumberFormat="1" applyFont="1" applyFill="1" applyBorder="1" applyAlignment="1">
      <alignment horizontal="centerContinuous"/>
    </xf>
    <xf numFmtId="0" fontId="0" fillId="0" borderId="0" xfId="0" applyFill="1" applyBorder="1" applyAlignment="1">
      <alignment/>
    </xf>
    <xf numFmtId="41" fontId="0" fillId="0" borderId="0" xfId="0" applyNumberFormat="1" applyFill="1" applyBorder="1" applyAlignment="1">
      <alignment/>
    </xf>
    <xf numFmtId="0" fontId="20" fillId="0" borderId="0" xfId="0" applyFont="1" applyFill="1" applyAlignment="1">
      <alignment/>
    </xf>
    <xf numFmtId="0" fontId="22" fillId="0" borderId="0" xfId="0" applyFont="1" applyFill="1" applyAlignment="1">
      <alignment horizontal="center"/>
    </xf>
    <xf numFmtId="176" fontId="0" fillId="0" borderId="0" xfId="55" applyNumberFormat="1" applyFill="1" applyAlignment="1">
      <alignment/>
    </xf>
    <xf numFmtId="177" fontId="0" fillId="0" borderId="0" xfId="55" applyNumberFormat="1" applyFill="1" applyAlignment="1">
      <alignment horizontal="right"/>
    </xf>
    <xf numFmtId="186" fontId="0" fillId="0" borderId="0" xfId="55" applyNumberFormat="1" applyFill="1" applyAlignment="1">
      <alignment/>
    </xf>
    <xf numFmtId="192" fontId="0" fillId="0" borderId="0" xfId="0" applyNumberFormat="1" applyFont="1" applyFill="1" applyBorder="1" applyAlignment="1" quotePrefix="1">
      <alignment horizontal="right"/>
    </xf>
    <xf numFmtId="192" fontId="0" fillId="0" borderId="0" xfId="0" applyNumberFormat="1" applyFill="1" applyAlignment="1">
      <alignment/>
    </xf>
    <xf numFmtId="177" fontId="0" fillId="0" borderId="0" xfId="0" applyNumberFormat="1" applyFill="1" applyAlignment="1">
      <alignment/>
    </xf>
    <xf numFmtId="0" fontId="0" fillId="0" borderId="0" xfId="0" applyFont="1" applyFill="1" applyBorder="1" applyAlignment="1">
      <alignment/>
    </xf>
    <xf numFmtId="186" fontId="0" fillId="0" borderId="0" xfId="55" applyNumberFormat="1" applyFill="1" applyBorder="1" applyAlignment="1">
      <alignment/>
    </xf>
    <xf numFmtId="0" fontId="0" fillId="0" borderId="0" xfId="0" applyFont="1" applyFill="1" applyAlignment="1">
      <alignment/>
    </xf>
    <xf numFmtId="0" fontId="0" fillId="0" borderId="11" xfId="0" applyFont="1" applyFill="1" applyBorder="1" applyAlignment="1">
      <alignment/>
    </xf>
    <xf numFmtId="0" fontId="0" fillId="0" borderId="11" xfId="0" applyFill="1" applyBorder="1" applyAlignment="1">
      <alignment/>
    </xf>
    <xf numFmtId="0" fontId="22" fillId="0" borderId="11" xfId="0" applyFont="1" applyFill="1" applyBorder="1" applyAlignment="1">
      <alignment horizontal="center"/>
    </xf>
    <xf numFmtId="186" fontId="0" fillId="0" borderId="11" xfId="55" applyNumberFormat="1" applyFont="1" applyFill="1" applyBorder="1" applyAlignment="1">
      <alignment/>
    </xf>
    <xf numFmtId="192" fontId="0" fillId="0" borderId="11" xfId="0" applyNumberFormat="1" applyFont="1" applyFill="1" applyBorder="1" applyAlignment="1" quotePrefix="1">
      <alignment horizontal="right"/>
    </xf>
    <xf numFmtId="192" fontId="0" fillId="0" borderId="11" xfId="0" applyNumberFormat="1" applyFill="1" applyBorder="1" applyAlignment="1">
      <alignment/>
    </xf>
    <xf numFmtId="0" fontId="22" fillId="0" borderId="0" xfId="0" applyFont="1" applyFill="1" applyBorder="1" applyAlignment="1">
      <alignment horizontal="center"/>
    </xf>
    <xf numFmtId="186" fontId="20" fillId="0" borderId="0" xfId="55" applyNumberFormat="1" applyFont="1" applyFill="1" applyBorder="1" applyAlignment="1">
      <alignment/>
    </xf>
    <xf numFmtId="192" fontId="0" fillId="0" borderId="0" xfId="0" applyNumberFormat="1" applyFill="1" applyBorder="1" applyAlignment="1">
      <alignment/>
    </xf>
    <xf numFmtId="0" fontId="22" fillId="0" borderId="0" xfId="0" applyFont="1" applyFill="1" applyAlignment="1">
      <alignment horizontal="center"/>
    </xf>
    <xf numFmtId="186" fontId="0" fillId="0" borderId="0" xfId="55" applyNumberFormat="1" applyFill="1" applyAlignment="1">
      <alignment horizontal="center"/>
    </xf>
    <xf numFmtId="0" fontId="22" fillId="0" borderId="11" xfId="0" applyFont="1" applyFill="1" applyBorder="1" applyAlignment="1">
      <alignment horizontal="center"/>
    </xf>
    <xf numFmtId="0" fontId="22" fillId="0" borderId="0" xfId="0" applyFont="1" applyFill="1" applyBorder="1" applyAlignment="1">
      <alignment horizontal="center"/>
    </xf>
    <xf numFmtId="186" fontId="0" fillId="0" borderId="0" xfId="55" applyNumberFormat="1" applyFont="1" applyFill="1" applyBorder="1" applyAlignment="1">
      <alignment/>
    </xf>
    <xf numFmtId="0" fontId="20" fillId="0" borderId="12" xfId="0" applyFont="1" applyFill="1" applyBorder="1" applyAlignment="1">
      <alignment/>
    </xf>
    <xf numFmtId="0" fontId="0" fillId="0" borderId="12" xfId="0" applyFill="1" applyBorder="1" applyAlignment="1">
      <alignment/>
    </xf>
    <xf numFmtId="0" fontId="22" fillId="0" borderId="12" xfId="0" applyFont="1" applyFill="1" applyBorder="1" applyAlignment="1">
      <alignment horizontal="center"/>
    </xf>
    <xf numFmtId="192" fontId="0" fillId="0" borderId="12" xfId="0" applyNumberFormat="1" applyFill="1" applyBorder="1" applyAlignment="1">
      <alignment/>
    </xf>
    <xf numFmtId="0" fontId="20" fillId="0" borderId="0" xfId="0" applyFont="1" applyFill="1" applyBorder="1" applyAlignment="1">
      <alignment/>
    </xf>
    <xf numFmtId="192" fontId="0" fillId="0" borderId="0" xfId="55" applyNumberFormat="1" applyFont="1" applyFill="1" applyAlignment="1">
      <alignment horizontal="right"/>
    </xf>
    <xf numFmtId="0" fontId="20" fillId="0" borderId="0" xfId="0" applyFont="1" applyFill="1" applyBorder="1" applyAlignment="1">
      <alignment/>
    </xf>
    <xf numFmtId="192" fontId="0" fillId="0" borderId="0" xfId="55" applyNumberFormat="1" applyFont="1" applyFill="1" applyBorder="1" applyAlignment="1">
      <alignment horizontal="right"/>
    </xf>
    <xf numFmtId="0" fontId="0" fillId="0" borderId="12" xfId="0" applyFont="1" applyFill="1" applyBorder="1" applyAlignment="1">
      <alignment/>
    </xf>
    <xf numFmtId="192" fontId="0" fillId="0" borderId="11" xfId="55" applyNumberFormat="1" applyFont="1" applyFill="1" applyBorder="1" applyAlignment="1">
      <alignment horizontal="right"/>
    </xf>
    <xf numFmtId="0" fontId="0" fillId="0" borderId="0" xfId="0" applyFont="1" applyFill="1" applyAlignment="1">
      <alignment/>
    </xf>
    <xf numFmtId="176" fontId="0" fillId="0" borderId="0" xfId="0" applyNumberFormat="1" applyFont="1" applyFill="1" applyAlignment="1">
      <alignment/>
    </xf>
    <xf numFmtId="0" fontId="20" fillId="0" borderId="13" xfId="0" applyFont="1" applyFill="1" applyBorder="1" applyAlignment="1">
      <alignment/>
    </xf>
    <xf numFmtId="0" fontId="0" fillId="0" borderId="13" xfId="0" applyFill="1" applyBorder="1" applyAlignment="1">
      <alignment/>
    </xf>
    <xf numFmtId="0" fontId="22" fillId="0" borderId="13" xfId="0" applyFont="1" applyFill="1" applyBorder="1" applyAlignment="1">
      <alignment horizontal="center"/>
    </xf>
    <xf numFmtId="192" fontId="0" fillId="0" borderId="13" xfId="0" applyNumberFormat="1" applyFill="1" applyBorder="1" applyAlignment="1">
      <alignment/>
    </xf>
    <xf numFmtId="0" fontId="2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ill="1" applyAlignment="1">
      <alignment horizontal="centerContinuous"/>
    </xf>
    <xf numFmtId="176" fontId="0" fillId="0" borderId="0" xfId="0" applyNumberFormat="1" applyFill="1" applyAlignment="1">
      <alignment horizontal="centerContinuous"/>
    </xf>
    <xf numFmtId="177" fontId="0" fillId="0" borderId="0" xfId="57" applyNumberFormat="1" applyFill="1" applyAlignment="1">
      <alignment horizontal="centerContinuous"/>
    </xf>
    <xf numFmtId="0" fontId="0" fillId="0" borderId="0" xfId="0" applyFont="1" applyFill="1" applyAlignment="1">
      <alignment horizontal="left"/>
    </xf>
    <xf numFmtId="0" fontId="20" fillId="0" borderId="0" xfId="0" applyFont="1" applyFill="1" applyAlignment="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176" fontId="0" fillId="0" borderId="0" xfId="0" applyNumberFormat="1" applyFont="1" applyFill="1" applyAlignment="1">
      <alignment horizontal="centerContinuous"/>
    </xf>
    <xf numFmtId="177" fontId="0" fillId="0" borderId="0" xfId="57" applyNumberFormat="1" applyFont="1" applyFill="1" applyAlignment="1">
      <alignment horizontal="centerContinuous"/>
    </xf>
    <xf numFmtId="176" fontId="0" fillId="0" borderId="0" xfId="0" applyNumberFormat="1" applyFont="1" applyFill="1" applyBorder="1" applyAlignment="1">
      <alignment horizontal="center"/>
    </xf>
    <xf numFmtId="49" fontId="20" fillId="0" borderId="0" xfId="0" applyNumberFormat="1" applyFont="1" applyFill="1" applyBorder="1" applyAlignment="1">
      <alignment horizontal="centerContinuous"/>
    </xf>
    <xf numFmtId="49" fontId="20" fillId="0" borderId="10" xfId="0" applyNumberFormat="1" applyFont="1" applyFill="1" applyBorder="1" applyAlignment="1">
      <alignment horizontal="center"/>
    </xf>
    <xf numFmtId="49" fontId="20" fillId="0" borderId="10" xfId="0" applyNumberFormat="1" applyFont="1" applyFill="1" applyBorder="1" applyAlignment="1">
      <alignment horizontal="centerContinuous"/>
    </xf>
    <xf numFmtId="177" fontId="20" fillId="0" borderId="10" xfId="0" applyNumberFormat="1" applyFont="1" applyFill="1" applyBorder="1" applyAlignment="1">
      <alignment horizontal="center"/>
    </xf>
    <xf numFmtId="49" fontId="20" fillId="0" borderId="0" xfId="0" applyNumberFormat="1" applyFont="1" applyFill="1" applyBorder="1" applyAlignment="1">
      <alignment horizontal="left"/>
    </xf>
    <xf numFmtId="49" fontId="20" fillId="0" borderId="0" xfId="0" applyNumberFormat="1" applyFont="1" applyFill="1" applyBorder="1" applyAlignment="1">
      <alignment horizontal="centerContinuous"/>
    </xf>
    <xf numFmtId="189" fontId="0" fillId="0" borderId="0" xfId="0" applyNumberFormat="1" applyFill="1" applyAlignment="1">
      <alignment/>
    </xf>
    <xf numFmtId="176" fontId="0" fillId="0" borderId="0" xfId="57" applyNumberFormat="1" applyFill="1" applyAlignment="1">
      <alignment/>
    </xf>
    <xf numFmtId="177" fontId="0" fillId="0" borderId="0" xfId="57" applyNumberFormat="1" applyFill="1" applyAlignment="1">
      <alignment horizontal="right"/>
    </xf>
    <xf numFmtId="177" fontId="0" fillId="0" borderId="0" xfId="0" applyNumberFormat="1" applyFont="1" applyFill="1" applyAlignment="1">
      <alignment horizontal="right"/>
    </xf>
    <xf numFmtId="185" fontId="0" fillId="0" borderId="0" xfId="57" applyNumberFormat="1" applyFont="1" applyFill="1" applyAlignment="1">
      <alignment horizontal="right"/>
    </xf>
    <xf numFmtId="192" fontId="0" fillId="0" borderId="0" xfId="57" applyNumberFormat="1" applyFont="1" applyFill="1" applyAlignment="1">
      <alignment/>
    </xf>
    <xf numFmtId="192" fontId="0" fillId="0" borderId="0" xfId="0" applyNumberFormat="1" applyFont="1" applyFill="1" applyAlignment="1">
      <alignment/>
    </xf>
    <xf numFmtId="185" fontId="0" fillId="0" borderId="0" xfId="0" applyNumberFormat="1" applyFont="1" applyFill="1" applyAlignment="1">
      <alignment horizontal="right"/>
    </xf>
    <xf numFmtId="185" fontId="0" fillId="0" borderId="0" xfId="57" applyNumberFormat="1" applyFont="1" applyFill="1" applyBorder="1" applyAlignment="1">
      <alignment horizontal="right"/>
    </xf>
    <xf numFmtId="169" fontId="0" fillId="0" borderId="0" xfId="57" applyNumberFormat="1" applyFont="1" applyFill="1" applyBorder="1" applyAlignment="1">
      <alignment horizontal="center"/>
    </xf>
    <xf numFmtId="192" fontId="0" fillId="0" borderId="0" xfId="57" applyNumberFormat="1" applyFont="1" applyFill="1" applyBorder="1" applyAlignment="1">
      <alignment/>
    </xf>
    <xf numFmtId="177" fontId="0" fillId="0" borderId="12" xfId="0" applyNumberFormat="1" applyFont="1" applyFill="1" applyBorder="1" applyAlignment="1">
      <alignment horizontal="right"/>
    </xf>
    <xf numFmtId="185" fontId="0" fillId="0" borderId="12" xfId="57" applyNumberFormat="1" applyFont="1" applyFill="1" applyBorder="1" applyAlignment="1">
      <alignment horizontal="right"/>
    </xf>
    <xf numFmtId="192" fontId="0" fillId="0" borderId="12" xfId="57" applyNumberFormat="1" applyFont="1" applyFill="1" applyBorder="1" applyAlignment="1">
      <alignment/>
    </xf>
    <xf numFmtId="176" fontId="0" fillId="0" borderId="12" xfId="57" applyNumberFormat="1" applyFont="1" applyFill="1" applyBorder="1" applyAlignment="1">
      <alignment horizontal="right"/>
    </xf>
    <xf numFmtId="192" fontId="0" fillId="0" borderId="0" xfId="57" applyNumberFormat="1" applyFont="1" applyFill="1" applyAlignment="1">
      <alignment horizontal="right"/>
    </xf>
    <xf numFmtId="0" fontId="0" fillId="0" borderId="11" xfId="0" applyFont="1" applyFill="1" applyBorder="1" applyAlignment="1">
      <alignment/>
    </xf>
    <xf numFmtId="177" fontId="0" fillId="0" borderId="11" xfId="0" applyNumberFormat="1" applyFont="1" applyFill="1" applyBorder="1" applyAlignment="1">
      <alignment horizontal="right"/>
    </xf>
    <xf numFmtId="185" fontId="0" fillId="0" borderId="11" xfId="57" applyNumberFormat="1" applyFont="1" applyFill="1" applyBorder="1" applyAlignment="1">
      <alignment horizontal="right"/>
    </xf>
    <xf numFmtId="192" fontId="0" fillId="0" borderId="11" xfId="57" applyNumberFormat="1" applyFont="1" applyFill="1" applyBorder="1" applyAlignment="1">
      <alignment horizontal="right"/>
    </xf>
    <xf numFmtId="0" fontId="20" fillId="0" borderId="11" xfId="0" applyFont="1" applyFill="1" applyBorder="1" applyAlignment="1">
      <alignment/>
    </xf>
    <xf numFmtId="185" fontId="20" fillId="0" borderId="11" xfId="57" applyNumberFormat="1" applyFont="1" applyFill="1" applyBorder="1" applyAlignment="1">
      <alignment horizontal="right"/>
    </xf>
    <xf numFmtId="177" fontId="0" fillId="0" borderId="0" xfId="0" applyNumberFormat="1" applyFont="1" applyFill="1" applyBorder="1" applyAlignment="1">
      <alignment horizontal="center"/>
    </xf>
    <xf numFmtId="177" fontId="20" fillId="0" borderId="0" xfId="57" applyNumberFormat="1" applyFont="1" applyFill="1" applyBorder="1" applyAlignment="1">
      <alignment horizontal="right"/>
    </xf>
    <xf numFmtId="192" fontId="0" fillId="0" borderId="0" xfId="57" applyNumberFormat="1" applyFont="1" applyFill="1" applyBorder="1" applyAlignment="1">
      <alignment horizontal="right"/>
    </xf>
    <xf numFmtId="177" fontId="0" fillId="0" borderId="0" xfId="0" applyNumberFormat="1" applyFont="1" applyFill="1" applyBorder="1" applyAlignment="1">
      <alignment horizontal="right"/>
    </xf>
    <xf numFmtId="177" fontId="0" fillId="0" borderId="0" xfId="57" applyNumberFormat="1" applyFont="1" applyFill="1" applyBorder="1" applyAlignment="1">
      <alignment horizontal="right"/>
    </xf>
    <xf numFmtId="177" fontId="0" fillId="0" borderId="12" xfId="0" applyNumberFormat="1" applyFont="1" applyFill="1" applyBorder="1" applyAlignment="1">
      <alignment horizontal="right"/>
    </xf>
    <xf numFmtId="192" fontId="0" fillId="0" borderId="12" xfId="57" applyNumberFormat="1" applyFont="1" applyFill="1" applyBorder="1" applyAlignment="1">
      <alignment horizontal="right"/>
    </xf>
    <xf numFmtId="177" fontId="0" fillId="0" borderId="0" xfId="0" applyNumberFormat="1" applyFont="1" applyFill="1" applyBorder="1" applyAlignment="1">
      <alignment horizontal="right"/>
    </xf>
    <xf numFmtId="0" fontId="0" fillId="0" borderId="14" xfId="0" applyFill="1" applyBorder="1" applyAlignment="1">
      <alignment/>
    </xf>
    <xf numFmtId="192" fontId="0" fillId="0" borderId="12" xfId="0" applyNumberFormat="1" applyFont="1" applyFill="1" applyBorder="1" applyAlignment="1">
      <alignment horizontal="right"/>
    </xf>
    <xf numFmtId="192" fontId="0" fillId="0" borderId="0" xfId="0" applyNumberFormat="1" applyFont="1" applyFill="1" applyBorder="1" applyAlignment="1">
      <alignment horizontal="right"/>
    </xf>
    <xf numFmtId="0" fontId="20" fillId="0" borderId="10" xfId="0" applyFont="1" applyFill="1" applyBorder="1" applyAlignment="1">
      <alignment/>
    </xf>
    <xf numFmtId="0" fontId="22" fillId="0" borderId="10" xfId="0" applyFont="1" applyFill="1" applyBorder="1" applyAlignment="1">
      <alignment horizontal="center"/>
    </xf>
    <xf numFmtId="177" fontId="20" fillId="0" borderId="10" xfId="57" applyNumberFormat="1" applyFont="1" applyFill="1" applyBorder="1" applyAlignment="1">
      <alignment horizontal="right"/>
    </xf>
    <xf numFmtId="176" fontId="20" fillId="0" borderId="10" xfId="57" applyNumberFormat="1" applyFont="1" applyFill="1" applyBorder="1" applyAlignment="1">
      <alignment horizontal="right"/>
    </xf>
    <xf numFmtId="192" fontId="20" fillId="0" borderId="10" xfId="57" applyNumberFormat="1" applyFont="1" applyFill="1" applyBorder="1" applyAlignment="1">
      <alignment horizontal="right"/>
    </xf>
    <xf numFmtId="176" fontId="20" fillId="0" borderId="0" xfId="57" applyNumberFormat="1" applyFont="1" applyFill="1" applyBorder="1" applyAlignment="1">
      <alignment horizontal="right"/>
    </xf>
    <xf numFmtId="176" fontId="22" fillId="0" borderId="0" xfId="0" applyNumberFormat="1" applyFont="1" applyFill="1" applyAlignment="1">
      <alignment horizontal="center"/>
    </xf>
    <xf numFmtId="0" fontId="0" fillId="0" borderId="0" xfId="0" applyFont="1" applyFill="1" applyBorder="1" applyAlignment="1">
      <alignment/>
    </xf>
    <xf numFmtId="176" fontId="24" fillId="0" borderId="0" xfId="57" applyNumberFormat="1" applyFont="1" applyFill="1" applyBorder="1" applyAlignment="1">
      <alignment horizontal="center"/>
    </xf>
    <xf numFmtId="176" fontId="23" fillId="0" borderId="0" xfId="57" applyNumberFormat="1" applyFont="1" applyFill="1" applyBorder="1" applyAlignment="1">
      <alignment/>
    </xf>
    <xf numFmtId="177" fontId="25" fillId="0" borderId="0" xfId="57" applyNumberFormat="1" applyFont="1" applyFill="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wrapText="1"/>
    </xf>
    <xf numFmtId="0" fontId="20" fillId="0" borderId="13" xfId="0" applyFont="1" applyFill="1" applyBorder="1" applyAlignment="1">
      <alignment wrapText="1"/>
    </xf>
    <xf numFmtId="0" fontId="0" fillId="0" borderId="0" xfId="0" applyFont="1" applyFill="1" applyAlignment="1">
      <alignment horizontal="centerContinuous"/>
    </xf>
    <xf numFmtId="0" fontId="20" fillId="0" borderId="0" xfId="0" applyFont="1" applyFill="1" applyAlignment="1">
      <alignment horizontal="centerContinuous" vertical="top"/>
    </xf>
    <xf numFmtId="176" fontId="0" fillId="0" borderId="0" xfId="51" applyNumberFormat="1" applyFont="1" applyFill="1" applyAlignment="1">
      <alignment horizontal="centerContinuous"/>
    </xf>
    <xf numFmtId="176" fontId="22" fillId="0" borderId="0" xfId="51" applyNumberFormat="1" applyFont="1" applyFill="1" applyAlignment="1">
      <alignment horizontal="center"/>
    </xf>
    <xf numFmtId="0" fontId="20" fillId="0" borderId="10" xfId="0" applyFont="1" applyFill="1" applyBorder="1" applyAlignment="1">
      <alignment horizontal="centerContinuous"/>
    </xf>
    <xf numFmtId="0" fontId="0" fillId="0" borderId="10" xfId="0" applyFont="1" applyFill="1" applyBorder="1" applyAlignment="1">
      <alignment horizontal="centerContinuous"/>
    </xf>
    <xf numFmtId="176" fontId="0" fillId="0" borderId="10" xfId="51" applyNumberFormat="1" applyFont="1" applyFill="1" applyBorder="1" applyAlignment="1">
      <alignment horizontal="centerContinuous"/>
    </xf>
    <xf numFmtId="176" fontId="22" fillId="0" borderId="10" xfId="51" applyNumberFormat="1" applyFont="1" applyFill="1" applyBorder="1" applyAlignment="1">
      <alignment horizontal="center"/>
    </xf>
    <xf numFmtId="1" fontId="20" fillId="0" borderId="10" xfId="51" applyNumberFormat="1" applyFont="1" applyFill="1" applyBorder="1" applyAlignment="1">
      <alignment horizontal="center"/>
    </xf>
    <xf numFmtId="0" fontId="20" fillId="0" borderId="0" xfId="0" applyFont="1" applyFill="1" applyAlignment="1">
      <alignment vertical="top"/>
    </xf>
    <xf numFmtId="0" fontId="0" fillId="0" borderId="0" xfId="0" applyFont="1" applyFill="1" applyAlignment="1">
      <alignment/>
    </xf>
    <xf numFmtId="0" fontId="0" fillId="0" borderId="0" xfId="0" applyFill="1" applyAlignment="1">
      <alignment vertical="top"/>
    </xf>
    <xf numFmtId="192" fontId="0" fillId="0" borderId="10" xfId="0" applyNumberFormat="1" applyFill="1" applyBorder="1" applyAlignment="1">
      <alignment/>
    </xf>
    <xf numFmtId="0" fontId="20" fillId="0" borderId="0" xfId="0" applyFont="1" applyFill="1" applyAlignment="1">
      <alignment horizontal="left" vertical="top"/>
    </xf>
    <xf numFmtId="0" fontId="20" fillId="0" borderId="0" xfId="0" applyFont="1" applyFill="1" applyBorder="1" applyAlignment="1">
      <alignment/>
    </xf>
    <xf numFmtId="192" fontId="20" fillId="0" borderId="0" xfId="0" applyNumberFormat="1" applyFont="1" applyFill="1" applyBorder="1" applyAlignment="1">
      <alignment horizontal="center"/>
    </xf>
    <xf numFmtId="176" fontId="0" fillId="0" borderId="0" xfId="0" applyNumberFormat="1" applyFont="1" applyFill="1" applyBorder="1" applyAlignment="1">
      <alignment horizontal="center"/>
    </xf>
    <xf numFmtId="0" fontId="20" fillId="0" borderId="0" xfId="0" applyFont="1" applyFill="1" applyBorder="1" applyAlignment="1">
      <alignment/>
    </xf>
    <xf numFmtId="0" fontId="26" fillId="0" borderId="0" xfId="0" applyFont="1" applyFill="1" applyAlignment="1">
      <alignment/>
    </xf>
    <xf numFmtId="0" fontId="23" fillId="0" borderId="0" xfId="0" applyFont="1" applyFill="1" applyBorder="1" applyAlignment="1">
      <alignment horizontal="center"/>
    </xf>
    <xf numFmtId="0" fontId="20" fillId="0" borderId="0" xfId="0" applyFont="1" applyFill="1" applyAlignment="1">
      <alignment wrapText="1"/>
    </xf>
    <xf numFmtId="0" fontId="22" fillId="0" borderId="0" xfId="0" applyFont="1" applyFill="1" applyAlignment="1">
      <alignment horizontal="center" wrapText="1"/>
    </xf>
    <xf numFmtId="192" fontId="20" fillId="0" borderId="0" xfId="0" applyNumberFormat="1" applyFont="1" applyFill="1" applyAlignment="1">
      <alignment wrapText="1"/>
    </xf>
    <xf numFmtId="0" fontId="20" fillId="0" borderId="0" xfId="0" applyFont="1" applyFill="1" applyAlignment="1">
      <alignment horizontal="left" vertical="top"/>
    </xf>
    <xf numFmtId="0" fontId="0" fillId="0" borderId="0" xfId="0" applyFont="1" applyFill="1" applyBorder="1" applyAlignment="1">
      <alignment horizontal="left" wrapText="1"/>
    </xf>
    <xf numFmtId="0" fontId="27" fillId="0" borderId="0" xfId="0" applyFont="1" applyFill="1" applyBorder="1" applyAlignment="1">
      <alignment horizontal="center" wrapText="1"/>
    </xf>
    <xf numFmtId="0" fontId="27" fillId="0" borderId="0" xfId="0" applyFont="1" applyFill="1" applyBorder="1" applyAlignment="1">
      <alignment wrapText="1"/>
    </xf>
    <xf numFmtId="0" fontId="22" fillId="0" borderId="0" xfId="0" applyNumberFormat="1" applyFont="1" applyFill="1" applyBorder="1" applyAlignment="1">
      <alignment horizontal="center"/>
    </xf>
    <xf numFmtId="49" fontId="22"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0" xfId="0" applyFont="1" applyFill="1" applyAlignment="1">
      <alignment horizontal="left" vertical="top"/>
    </xf>
    <xf numFmtId="49" fontId="22" fillId="0" borderId="0" xfId="0" applyNumberFormat="1" applyFont="1" applyFill="1" applyAlignment="1">
      <alignment horizontal="center"/>
    </xf>
    <xf numFmtId="192" fontId="0" fillId="0" borderId="13" xfId="0" applyNumberFormat="1" applyFont="1" applyFill="1" applyBorder="1" applyAlignment="1">
      <alignment horizontal="right"/>
    </xf>
    <xf numFmtId="192" fontId="23" fillId="0" borderId="0" xfId="0" applyNumberFormat="1" applyFont="1" applyFill="1" applyBorder="1" applyAlignment="1">
      <alignment horizontal="center"/>
    </xf>
    <xf numFmtId="0" fontId="0" fillId="0" borderId="10" xfId="0" applyFont="1" applyFill="1" applyBorder="1" applyAlignment="1">
      <alignment horizontal="left"/>
    </xf>
    <xf numFmtId="0" fontId="0" fillId="0" borderId="10" xfId="0" applyFont="1" applyFill="1" applyBorder="1" applyAlignment="1">
      <alignment horizontal="left" wrapText="1"/>
    </xf>
    <xf numFmtId="49" fontId="22" fillId="0" borderId="10" xfId="0" applyNumberFormat="1" applyFont="1" applyFill="1" applyBorder="1" applyAlignment="1">
      <alignment horizontal="center"/>
    </xf>
    <xf numFmtId="0" fontId="23" fillId="0" borderId="10" xfId="0" applyFont="1" applyFill="1" applyBorder="1" applyAlignment="1">
      <alignment horizontal="center"/>
    </xf>
    <xf numFmtId="192" fontId="23" fillId="0" borderId="10" xfId="0" applyNumberFormat="1" applyFont="1" applyFill="1" applyBorder="1" applyAlignment="1">
      <alignment horizontal="center"/>
    </xf>
    <xf numFmtId="49" fontId="22" fillId="0" borderId="12" xfId="0" applyNumberFormat="1" applyFont="1" applyFill="1" applyBorder="1" applyAlignment="1">
      <alignment horizontal="center"/>
    </xf>
    <xf numFmtId="177" fontId="0" fillId="0" borderId="10" xfId="0" applyNumberFormat="1" applyFill="1" applyBorder="1" applyAlignment="1">
      <alignment/>
    </xf>
    <xf numFmtId="0" fontId="20" fillId="0" borderId="15" xfId="0" applyFont="1" applyFill="1" applyBorder="1" applyAlignment="1">
      <alignment/>
    </xf>
    <xf numFmtId="0" fontId="0" fillId="0" borderId="15" xfId="0" applyFill="1" applyBorder="1" applyAlignment="1">
      <alignment/>
    </xf>
    <xf numFmtId="192" fontId="0" fillId="0" borderId="15" xfId="0" applyNumberFormat="1" applyFill="1" applyBorder="1" applyAlignment="1">
      <alignment/>
    </xf>
    <xf numFmtId="0" fontId="0" fillId="0" borderId="0" xfId="0" applyFont="1" applyFill="1" applyBorder="1" applyAlignment="1">
      <alignment/>
    </xf>
    <xf numFmtId="1" fontId="22" fillId="0" borderId="0" xfId="0" applyNumberFormat="1" applyFont="1" applyFill="1" applyBorder="1" applyAlignment="1">
      <alignment horizontal="center"/>
    </xf>
    <xf numFmtId="1" fontId="22" fillId="0" borderId="0" xfId="0" applyNumberFormat="1" applyFont="1" applyFill="1" applyAlignment="1">
      <alignment horizontal="center"/>
    </xf>
    <xf numFmtId="1" fontId="22" fillId="0" borderId="12" xfId="0" applyNumberFormat="1" applyFont="1" applyFill="1" applyBorder="1" applyAlignment="1">
      <alignment horizontal="center"/>
    </xf>
    <xf numFmtId="1" fontId="22" fillId="0" borderId="10" xfId="0" applyNumberFormat="1" applyFont="1" applyFill="1" applyBorder="1" applyAlignment="1">
      <alignment horizontal="center"/>
    </xf>
    <xf numFmtId="1" fontId="22" fillId="0" borderId="0" xfId="0" applyNumberFormat="1" applyFont="1" applyFill="1" applyAlignment="1">
      <alignment horizontal="center" wrapText="1"/>
    </xf>
    <xf numFmtId="1" fontId="22" fillId="0" borderId="13" xfId="0" applyNumberFormat="1" applyFont="1" applyFill="1" applyBorder="1" applyAlignment="1">
      <alignment horizontal="center"/>
    </xf>
    <xf numFmtId="49" fontId="22" fillId="0" borderId="13" xfId="0" applyNumberFormat="1" applyFont="1" applyFill="1" applyBorder="1" applyAlignment="1">
      <alignment horizontal="center"/>
    </xf>
    <xf numFmtId="0" fontId="20" fillId="0" borderId="0" xfId="0" applyFont="1" applyFill="1" applyAlignment="1">
      <alignment/>
    </xf>
    <xf numFmtId="0" fontId="28" fillId="0" borderId="0" xfId="0" applyFont="1" applyFill="1" applyAlignment="1">
      <alignment/>
    </xf>
    <xf numFmtId="177" fontId="0" fillId="0" borderId="0" xfId="0" applyNumberFormat="1" applyFont="1" applyFill="1" applyAlignment="1">
      <alignment horizontal="centerContinuous"/>
    </xf>
    <xf numFmtId="49" fontId="20" fillId="0" borderId="0" xfId="0" applyNumberFormat="1" applyFont="1" applyFill="1" applyBorder="1" applyAlignment="1">
      <alignment horizontal="center"/>
    </xf>
    <xf numFmtId="177" fontId="20" fillId="0" borderId="0" xfId="0" applyNumberFormat="1" applyFont="1" applyFill="1" applyBorder="1" applyAlignment="1">
      <alignment horizontal="center"/>
    </xf>
    <xf numFmtId="176" fontId="0" fillId="0" borderId="0" xfId="0" applyNumberFormat="1" applyFill="1" applyAlignment="1">
      <alignment/>
    </xf>
    <xf numFmtId="0" fontId="27" fillId="0" borderId="0" xfId="0" applyFont="1" applyFill="1" applyAlignment="1">
      <alignment/>
    </xf>
    <xf numFmtId="0" fontId="30" fillId="0" borderId="0" xfId="0" applyFont="1" applyFill="1" applyAlignment="1">
      <alignment horizontal="center"/>
    </xf>
    <xf numFmtId="0" fontId="27" fillId="0" borderId="0" xfId="0" applyFont="1" applyFill="1" applyBorder="1" applyAlignment="1">
      <alignment/>
    </xf>
    <xf numFmtId="0" fontId="30" fillId="0" borderId="0" xfId="0" applyFont="1" applyFill="1" applyBorder="1" applyAlignment="1">
      <alignment horizontal="center"/>
    </xf>
    <xf numFmtId="0" fontId="30" fillId="0" borderId="11" xfId="0" applyFont="1" applyFill="1" applyBorder="1" applyAlignment="1">
      <alignment horizontal="center"/>
    </xf>
    <xf numFmtId="0" fontId="32" fillId="0" borderId="0" xfId="0" applyFont="1" applyFill="1" applyAlignment="1">
      <alignment horizontal="center"/>
    </xf>
    <xf numFmtId="177" fontId="27" fillId="0" borderId="0" xfId="0" applyNumberFormat="1" applyFont="1" applyFill="1" applyAlignment="1">
      <alignment/>
    </xf>
    <xf numFmtId="176" fontId="27" fillId="0" borderId="0" xfId="0" applyNumberFormat="1" applyFont="1" applyFill="1" applyBorder="1" applyAlignment="1">
      <alignment horizontal="center"/>
    </xf>
    <xf numFmtId="0" fontId="30" fillId="0" borderId="12" xfId="0" applyFont="1" applyFill="1" applyBorder="1" applyAlignment="1">
      <alignment horizontal="center"/>
    </xf>
    <xf numFmtId="0" fontId="31" fillId="0" borderId="0" xfId="0" applyFont="1" applyFill="1" applyBorder="1" applyAlignment="1">
      <alignment/>
    </xf>
    <xf numFmtId="0" fontId="30" fillId="0" borderId="10" xfId="0" applyFont="1" applyFill="1" applyBorder="1" applyAlignment="1">
      <alignment horizontal="center"/>
    </xf>
    <xf numFmtId="0" fontId="22" fillId="0" borderId="0" xfId="0" applyFont="1" applyFill="1" applyAlignment="1">
      <alignment/>
    </xf>
    <xf numFmtId="0" fontId="27" fillId="0" borderId="0" xfId="0" applyFont="1" applyFill="1" applyAlignment="1">
      <alignment/>
    </xf>
    <xf numFmtId="0" fontId="20" fillId="0" borderId="10" xfId="0" applyFont="1" applyFill="1" applyBorder="1" applyAlignment="1">
      <alignment horizontal="left"/>
    </xf>
    <xf numFmtId="0" fontId="26" fillId="0" borderId="0" xfId="0" applyFont="1" applyFill="1" applyBorder="1" applyAlignment="1">
      <alignment wrapText="1"/>
    </xf>
    <xf numFmtId="192" fontId="0" fillId="0" borderId="0" xfId="54" applyNumberFormat="1" applyFont="1" applyFill="1" applyBorder="1" applyAlignment="1">
      <alignment/>
    </xf>
    <xf numFmtId="187" fontId="0" fillId="0" borderId="0" xfId="54" applyNumberFormat="1" applyFont="1" applyFill="1" applyBorder="1" applyAlignment="1">
      <alignment/>
    </xf>
    <xf numFmtId="176" fontId="0" fillId="0" borderId="0" xfId="54" applyNumberFormat="1" applyFont="1" applyFill="1" applyAlignment="1">
      <alignment horizontal="centerContinuous"/>
    </xf>
    <xf numFmtId="177" fontId="0" fillId="0" borderId="0" xfId="54" applyNumberFormat="1" applyFont="1" applyFill="1" applyAlignment="1">
      <alignment horizontal="centerContinuous"/>
    </xf>
    <xf numFmtId="49" fontId="20" fillId="0" borderId="0" xfId="54" applyNumberFormat="1" applyFont="1" applyFill="1" applyBorder="1" applyAlignment="1">
      <alignment/>
    </xf>
    <xf numFmtId="177" fontId="20" fillId="0" borderId="0" xfId="54" applyNumberFormat="1" applyFont="1" applyFill="1" applyBorder="1" applyAlignment="1">
      <alignment horizontal="center"/>
    </xf>
    <xf numFmtId="177" fontId="20" fillId="0" borderId="0" xfId="54" applyNumberFormat="1" applyFont="1" applyFill="1" applyBorder="1" applyAlignment="1">
      <alignment horizontal="centerContinuous"/>
    </xf>
    <xf numFmtId="177" fontId="20" fillId="0" borderId="10" xfId="0" applyNumberFormat="1" applyFont="1" applyFill="1" applyBorder="1" applyAlignment="1">
      <alignment horizontal="centerContinuous"/>
    </xf>
    <xf numFmtId="177" fontId="20" fillId="0" borderId="0" xfId="0" applyNumberFormat="1" applyFont="1" applyFill="1" applyBorder="1" applyAlignment="1">
      <alignment horizontal="centerContinuous"/>
    </xf>
    <xf numFmtId="187" fontId="22" fillId="0" borderId="0" xfId="0" applyNumberFormat="1" applyFont="1" applyFill="1" applyBorder="1" applyAlignment="1">
      <alignment/>
    </xf>
    <xf numFmtId="192" fontId="0" fillId="0" borderId="0" xfId="0" applyNumberFormat="1" applyFont="1" applyFill="1" applyBorder="1" applyAlignment="1">
      <alignment/>
    </xf>
    <xf numFmtId="187" fontId="0" fillId="0" borderId="0" xfId="0" applyNumberFormat="1" applyFont="1" applyFill="1" applyBorder="1" applyAlignment="1">
      <alignment/>
    </xf>
    <xf numFmtId="187" fontId="22" fillId="0" borderId="12" xfId="0" applyNumberFormat="1" applyFont="1" applyFill="1" applyBorder="1" applyAlignment="1">
      <alignment/>
    </xf>
    <xf numFmtId="0" fontId="0" fillId="0" borderId="11" xfId="0" applyFont="1" applyFill="1" applyBorder="1" applyAlignment="1">
      <alignment wrapText="1"/>
    </xf>
    <xf numFmtId="192" fontId="0" fillId="0" borderId="11" xfId="54" applyNumberFormat="1" applyFont="1" applyFill="1" applyBorder="1" applyAlignment="1">
      <alignment/>
    </xf>
    <xf numFmtId="187" fontId="0" fillId="0" borderId="11" xfId="54" applyNumberFormat="1" applyFont="1" applyFill="1" applyBorder="1" applyAlignment="1">
      <alignment/>
    </xf>
    <xf numFmtId="192" fontId="34" fillId="0" borderId="0" xfId="54" applyNumberFormat="1" applyFont="1" applyFill="1" applyBorder="1" applyAlignment="1">
      <alignment horizontal="right"/>
    </xf>
    <xf numFmtId="187" fontId="22" fillId="0" borderId="0" xfId="0" applyNumberFormat="1" applyFont="1" applyFill="1" applyAlignment="1">
      <alignment/>
    </xf>
    <xf numFmtId="187" fontId="0" fillId="0" borderId="0" xfId="0" applyNumberFormat="1" applyFont="1" applyFill="1" applyAlignment="1">
      <alignment/>
    </xf>
    <xf numFmtId="192" fontId="0" fillId="0" borderId="0" xfId="0" applyNumberFormat="1" applyFont="1" applyFill="1" applyAlignment="1">
      <alignment horizontal="right"/>
    </xf>
    <xf numFmtId="192" fontId="0" fillId="0" borderId="0" xfId="54" applyNumberFormat="1" applyFont="1" applyFill="1" applyAlignment="1">
      <alignment/>
    </xf>
    <xf numFmtId="187" fontId="0" fillId="0" borderId="0" xfId="54" applyNumberFormat="1" applyFont="1" applyFill="1" applyAlignment="1">
      <alignment/>
    </xf>
    <xf numFmtId="192" fontId="0" fillId="0" borderId="12" xfId="54" applyNumberFormat="1" applyFont="1" applyFill="1" applyBorder="1" applyAlignment="1">
      <alignment/>
    </xf>
    <xf numFmtId="187" fontId="0" fillId="0" borderId="12" xfId="54" applyNumberFormat="1" applyFont="1" applyFill="1" applyBorder="1" applyAlignment="1">
      <alignment/>
    </xf>
    <xf numFmtId="0" fontId="20" fillId="0" borderId="11" xfId="0" applyFont="1" applyFill="1" applyBorder="1" applyAlignment="1">
      <alignment wrapText="1"/>
    </xf>
    <xf numFmtId="187" fontId="22" fillId="0" borderId="11" xfId="0" applyNumberFormat="1" applyFont="1" applyFill="1" applyBorder="1" applyAlignment="1">
      <alignment/>
    </xf>
    <xf numFmtId="187" fontId="0" fillId="0" borderId="11" xfId="0" applyNumberFormat="1" applyFont="1" applyFill="1" applyBorder="1" applyAlignment="1">
      <alignment/>
    </xf>
    <xf numFmtId="187" fontId="22" fillId="0" borderId="13" xfId="0" applyNumberFormat="1" applyFont="1" applyFill="1" applyBorder="1" applyAlignment="1">
      <alignment/>
    </xf>
    <xf numFmtId="192" fontId="20" fillId="0" borderId="13" xfId="0" applyNumberFormat="1" applyFont="1" applyFill="1" applyBorder="1" applyAlignment="1">
      <alignment/>
    </xf>
    <xf numFmtId="187" fontId="0" fillId="0" borderId="13" xfId="0" applyNumberFormat="1" applyFont="1" applyFill="1" applyBorder="1" applyAlignment="1">
      <alignment/>
    </xf>
    <xf numFmtId="192" fontId="20" fillId="0" borderId="13" xfId="0" applyNumberFormat="1" applyFont="1" applyFill="1" applyBorder="1" applyAlignment="1">
      <alignment horizontal="right"/>
    </xf>
    <xf numFmtId="187" fontId="35" fillId="0" borderId="0" xfId="0" applyNumberFormat="1" applyFont="1" applyFill="1" applyBorder="1" applyAlignment="1">
      <alignment/>
    </xf>
    <xf numFmtId="192" fontId="26" fillId="0" borderId="0" xfId="0" applyNumberFormat="1" applyFont="1" applyFill="1" applyBorder="1" applyAlignment="1">
      <alignment/>
    </xf>
    <xf numFmtId="192" fontId="0" fillId="0" borderId="12" xfId="0" applyNumberFormat="1" applyFont="1" applyFill="1" applyBorder="1" applyAlignment="1">
      <alignment/>
    </xf>
    <xf numFmtId="187" fontId="0" fillId="0" borderId="12" xfId="0" applyNumberFormat="1" applyFont="1" applyFill="1" applyBorder="1" applyAlignment="1">
      <alignment/>
    </xf>
    <xf numFmtId="192" fontId="0" fillId="0" borderId="11" xfId="0" applyNumberFormat="1" applyFont="1" applyFill="1" applyBorder="1" applyAlignment="1">
      <alignment/>
    </xf>
    <xf numFmtId="192" fontId="0" fillId="0" borderId="11" xfId="0" applyNumberFormat="1" applyFont="1" applyFill="1" applyBorder="1" applyAlignment="1">
      <alignment horizontal="right"/>
    </xf>
    <xf numFmtId="192" fontId="0" fillId="0" borderId="11" xfId="54" applyNumberFormat="1" applyFont="1" applyFill="1" applyBorder="1" applyAlignment="1">
      <alignment horizontal="right"/>
    </xf>
    <xf numFmtId="0" fontId="20" fillId="0" borderId="10" xfId="0" applyFont="1" applyFill="1" applyBorder="1" applyAlignment="1">
      <alignment/>
    </xf>
    <xf numFmtId="192" fontId="20" fillId="0" borderId="10" xfId="54" applyNumberFormat="1" applyFont="1" applyFill="1" applyBorder="1" applyAlignment="1">
      <alignment/>
    </xf>
    <xf numFmtId="187" fontId="0" fillId="0" borderId="10" xfId="0" applyNumberFormat="1" applyFont="1" applyFill="1" applyBorder="1" applyAlignment="1">
      <alignment/>
    </xf>
    <xf numFmtId="0" fontId="0" fillId="0" borderId="12" xfId="0" applyFont="1" applyFill="1" applyBorder="1" applyAlignment="1">
      <alignment horizontal="left"/>
    </xf>
    <xf numFmtId="192" fontId="20" fillId="0" borderId="0" xfId="0" applyNumberFormat="1" applyFont="1" applyFill="1" applyBorder="1" applyAlignment="1">
      <alignment horizontal="right"/>
    </xf>
    <xf numFmtId="192" fontId="20" fillId="0" borderId="10" xfId="0" applyNumberFormat="1" applyFont="1" applyFill="1" applyBorder="1" applyAlignment="1">
      <alignment horizontal="right"/>
    </xf>
    <xf numFmtId="185" fontId="0" fillId="0" borderId="10" xfId="0" applyNumberFormat="1" applyFill="1" applyBorder="1" applyAlignment="1">
      <alignment/>
    </xf>
    <xf numFmtId="185" fontId="0" fillId="0" borderId="0" xfId="0" applyNumberFormat="1" applyFont="1" applyFill="1" applyBorder="1" applyAlignment="1">
      <alignment/>
    </xf>
    <xf numFmtId="185" fontId="0" fillId="0" borderId="12" xfId="0" applyNumberFormat="1" applyFont="1" applyFill="1" applyBorder="1" applyAlignment="1">
      <alignment/>
    </xf>
    <xf numFmtId="185" fontId="0" fillId="0" borderId="0" xfId="0" applyNumberFormat="1" applyFont="1" applyFill="1" applyBorder="1" applyAlignment="1">
      <alignment horizontal="centerContinuous"/>
    </xf>
    <xf numFmtId="192" fontId="0" fillId="0" borderId="0" xfId="54" applyNumberFormat="1" applyFont="1" applyFill="1" applyBorder="1" applyAlignment="1">
      <alignment horizontal="right"/>
    </xf>
    <xf numFmtId="185" fontId="0" fillId="0" borderId="0" xfId="0" applyNumberFormat="1" applyFont="1" applyFill="1" applyAlignment="1">
      <alignment/>
    </xf>
    <xf numFmtId="192" fontId="0" fillId="0" borderId="14" xfId="0" applyNumberFormat="1" applyFont="1" applyFill="1" applyBorder="1" applyAlignment="1">
      <alignment horizontal="right"/>
    </xf>
    <xf numFmtId="177" fontId="0" fillId="0" borderId="0" xfId="0" applyNumberFormat="1" applyFill="1" applyBorder="1" applyAlignment="1">
      <alignment/>
    </xf>
    <xf numFmtId="176" fontId="29" fillId="0" borderId="0" xfId="0" applyNumberFormat="1" applyFont="1" applyFill="1" applyBorder="1" applyAlignment="1">
      <alignment horizontal="centerContinuous"/>
    </xf>
    <xf numFmtId="176" fontId="20" fillId="0" borderId="0" xfId="0" applyNumberFormat="1" applyFont="1" applyFill="1" applyBorder="1" applyAlignment="1">
      <alignment horizontal="centerContinuous"/>
    </xf>
    <xf numFmtId="176" fontId="29" fillId="0" borderId="0" xfId="0" applyNumberFormat="1" applyFont="1" applyFill="1" applyBorder="1" applyAlignment="1">
      <alignment horizontal="center"/>
    </xf>
    <xf numFmtId="187" fontId="22" fillId="0" borderId="0" xfId="0" applyNumberFormat="1" applyFont="1" applyFill="1" applyBorder="1" applyAlignment="1">
      <alignment horizontal="center"/>
    </xf>
    <xf numFmtId="187" fontId="22" fillId="0" borderId="12" xfId="0" applyNumberFormat="1" applyFont="1" applyFill="1" applyBorder="1" applyAlignment="1">
      <alignment horizontal="center"/>
    </xf>
    <xf numFmtId="0" fontId="26" fillId="0" borderId="0" xfId="0" applyFont="1" applyFill="1" applyBorder="1" applyAlignment="1">
      <alignment/>
    </xf>
    <xf numFmtId="187" fontId="36" fillId="0" borderId="0" xfId="54" applyNumberFormat="1" applyFont="1" applyFill="1" applyAlignment="1">
      <alignment horizontal="center"/>
    </xf>
    <xf numFmtId="192" fontId="0" fillId="0" borderId="0" xfId="54" applyNumberFormat="1" applyFont="1" applyFill="1" applyAlignment="1">
      <alignment horizontal="right"/>
    </xf>
    <xf numFmtId="187" fontId="36" fillId="0" borderId="0" xfId="54" applyNumberFormat="1" applyFont="1" applyFill="1" applyBorder="1" applyAlignment="1">
      <alignment horizontal="center"/>
    </xf>
    <xf numFmtId="187" fontId="22" fillId="0" borderId="0" xfId="0" applyNumberFormat="1" applyFont="1" applyFill="1" applyAlignment="1">
      <alignment horizontal="center"/>
    </xf>
    <xf numFmtId="192" fontId="0" fillId="0" borderId="12" xfId="54" applyNumberFormat="1" applyFont="1" applyFill="1" applyBorder="1" applyAlignment="1">
      <alignment horizontal="right"/>
    </xf>
    <xf numFmtId="187" fontId="22" fillId="0" borderId="11" xfId="0" applyNumberFormat="1" applyFont="1" applyFill="1" applyBorder="1" applyAlignment="1">
      <alignment horizontal="center"/>
    </xf>
    <xf numFmtId="187" fontId="22" fillId="0" borderId="13" xfId="0" applyNumberFormat="1" applyFont="1" applyFill="1" applyBorder="1" applyAlignment="1">
      <alignment horizontal="center"/>
    </xf>
    <xf numFmtId="176" fontId="22" fillId="0" borderId="0" xfId="0" applyNumberFormat="1" applyFont="1" applyFill="1" applyBorder="1" applyAlignment="1">
      <alignment horizontal="center"/>
    </xf>
    <xf numFmtId="187" fontId="0" fillId="0" borderId="0" xfId="0" applyNumberFormat="1" applyFont="1" applyFill="1" applyBorder="1" applyAlignment="1">
      <alignment horizontal="right"/>
    </xf>
    <xf numFmtId="187" fontId="0" fillId="0" borderId="11" xfId="0" applyNumberFormat="1" applyFont="1" applyFill="1" applyBorder="1" applyAlignment="1">
      <alignment horizontal="right"/>
    </xf>
    <xf numFmtId="192" fontId="20" fillId="0" borderId="13" xfId="57" applyNumberFormat="1" applyFont="1" applyFill="1" applyBorder="1" applyAlignment="1">
      <alignment horizontal="right"/>
    </xf>
    <xf numFmtId="187" fontId="0" fillId="0" borderId="13" xfId="0" applyNumberFormat="1" applyFont="1" applyFill="1" applyBorder="1" applyAlignment="1">
      <alignment horizontal="right"/>
    </xf>
    <xf numFmtId="0" fontId="0" fillId="0" borderId="13" xfId="0" applyFont="1" applyFill="1" applyBorder="1" applyAlignment="1">
      <alignment wrapText="1"/>
    </xf>
    <xf numFmtId="187" fontId="20" fillId="0" borderId="13" xfId="0" applyNumberFormat="1" applyFont="1" applyFill="1" applyBorder="1" applyAlignment="1">
      <alignment/>
    </xf>
    <xf numFmtId="0" fontId="0" fillId="0" borderId="0" xfId="0" applyFont="1" applyFill="1" applyAlignment="1">
      <alignment/>
    </xf>
    <xf numFmtId="176" fontId="22" fillId="0" borderId="0" xfId="0" applyNumberFormat="1" applyFont="1" applyFill="1" applyBorder="1" applyAlignment="1">
      <alignment horizontal="center"/>
    </xf>
    <xf numFmtId="176" fontId="22" fillId="0" borderId="12" xfId="0" applyNumberFormat="1" applyFont="1" applyFill="1" applyBorder="1" applyAlignment="1">
      <alignment horizontal="center"/>
    </xf>
    <xf numFmtId="176" fontId="22" fillId="0" borderId="10" xfId="0" applyNumberFormat="1" applyFont="1" applyFill="1" applyBorder="1" applyAlignment="1">
      <alignment horizontal="center"/>
    </xf>
    <xf numFmtId="0" fontId="30" fillId="0" borderId="12" xfId="0" applyFont="1" applyFill="1" applyBorder="1" applyAlignment="1">
      <alignment horizontal="center"/>
    </xf>
    <xf numFmtId="0" fontId="30" fillId="0" borderId="0" xfId="0" applyFont="1" applyFill="1" applyBorder="1" applyAlignment="1">
      <alignment horizontal="center"/>
    </xf>
    <xf numFmtId="0" fontId="30" fillId="0" borderId="11" xfId="0" applyFont="1" applyFill="1" applyBorder="1" applyAlignment="1">
      <alignment horizontal="center"/>
    </xf>
    <xf numFmtId="0" fontId="30" fillId="0" borderId="10" xfId="0" applyFont="1" applyFill="1" applyBorder="1" applyAlignment="1">
      <alignment horizontal="center"/>
    </xf>
    <xf numFmtId="187" fontId="0" fillId="0" borderId="12" xfId="0" applyNumberFormat="1" applyFont="1" applyFill="1" applyBorder="1" applyAlignment="1">
      <alignment horizontal="right"/>
    </xf>
    <xf numFmtId="192" fontId="20" fillId="0" borderId="11" xfId="0" applyNumberFormat="1" applyFont="1" applyFill="1" applyBorder="1" applyAlignment="1">
      <alignment/>
    </xf>
    <xf numFmtId="192" fontId="0" fillId="0" borderId="0" xfId="0" applyNumberFormat="1" applyFont="1" applyFill="1" applyBorder="1" applyAlignment="1">
      <alignment/>
    </xf>
    <xf numFmtId="0" fontId="0" fillId="0" borderId="0" xfId="0" applyFont="1" applyFill="1" applyAlignment="1">
      <alignment horizontal="right"/>
    </xf>
    <xf numFmtId="192" fontId="0" fillId="0" borderId="12" xfId="0" applyNumberFormat="1" applyFont="1" applyFill="1" applyBorder="1" applyAlignment="1">
      <alignment/>
    </xf>
    <xf numFmtId="187" fontId="30" fillId="0" borderId="0" xfId="0" applyNumberFormat="1" applyFont="1" applyFill="1" applyBorder="1" applyAlignment="1">
      <alignment horizontal="center"/>
    </xf>
    <xf numFmtId="187" fontId="30" fillId="0" borderId="11" xfId="0" applyNumberFormat="1" applyFont="1" applyFill="1" applyBorder="1" applyAlignment="1">
      <alignment horizontal="center"/>
    </xf>
    <xf numFmtId="0" fontId="0" fillId="0" borderId="0" xfId="0" applyFont="1" applyFill="1" applyBorder="1" applyAlignment="1">
      <alignment horizontal="right"/>
    </xf>
    <xf numFmtId="192" fontId="0" fillId="0" borderId="0" xfId="0" applyNumberFormat="1" applyFont="1" applyFill="1" applyBorder="1" applyAlignment="1">
      <alignment horizontal="left"/>
    </xf>
    <xf numFmtId="0" fontId="20" fillId="0" borderId="0" xfId="0" applyFont="1" applyFill="1" applyAlignment="1">
      <alignment horizontal="center" vertical="top"/>
    </xf>
    <xf numFmtId="176" fontId="31" fillId="0" borderId="0" xfId="0" applyNumberFormat="1" applyFont="1" applyFill="1" applyAlignment="1">
      <alignment horizontal="center" vertical="top"/>
    </xf>
    <xf numFmtId="49" fontId="31" fillId="0" borderId="0" xfId="0" applyNumberFormat="1" applyFont="1" applyFill="1" applyBorder="1" applyAlignment="1">
      <alignment horizontal="center" vertical="top"/>
    </xf>
    <xf numFmtId="0" fontId="31" fillId="0" borderId="0" xfId="0" applyFont="1" applyFill="1" applyBorder="1" applyAlignment="1">
      <alignment horizontal="center" vertical="top"/>
    </xf>
    <xf numFmtId="176" fontId="31" fillId="0" borderId="0" xfId="0" applyNumberFormat="1" applyFont="1" applyFill="1" applyBorder="1" applyAlignment="1">
      <alignment horizontal="center" vertical="top"/>
    </xf>
    <xf numFmtId="176" fontId="31" fillId="0" borderId="10" xfId="0" applyNumberFormat="1" applyFont="1" applyFill="1" applyBorder="1" applyAlignment="1">
      <alignment horizontal="center" vertical="top"/>
    </xf>
    <xf numFmtId="49" fontId="31" fillId="0" borderId="10" xfId="0" applyNumberFormat="1" applyFont="1" applyFill="1" applyBorder="1" applyAlignment="1">
      <alignment horizontal="center" vertical="top"/>
    </xf>
    <xf numFmtId="0" fontId="0" fillId="0" borderId="12" xfId="0" applyFont="1" applyFill="1" applyBorder="1" applyAlignment="1">
      <alignment horizontal="center"/>
    </xf>
    <xf numFmtId="176" fontId="30" fillId="0" borderId="0" xfId="0" applyNumberFormat="1" applyFont="1" applyFill="1" applyBorder="1" applyAlignment="1">
      <alignment horizontal="center"/>
    </xf>
    <xf numFmtId="0" fontId="0" fillId="0" borderId="12" xfId="0" applyFont="1" applyFill="1" applyBorder="1" applyAlignment="1">
      <alignment wrapText="1"/>
    </xf>
    <xf numFmtId="176" fontId="30" fillId="0" borderId="12" xfId="0" applyNumberFormat="1" applyFont="1" applyFill="1" applyBorder="1" applyAlignment="1">
      <alignment horizontal="center"/>
    </xf>
    <xf numFmtId="176" fontId="0" fillId="0" borderId="11" xfId="0" applyNumberFormat="1" applyFont="1" applyFill="1" applyBorder="1" applyAlignment="1">
      <alignment horizontal="center"/>
    </xf>
    <xf numFmtId="0" fontId="0" fillId="0" borderId="0" xfId="0" applyFill="1" applyAlignment="1">
      <alignment horizontal="center"/>
    </xf>
    <xf numFmtId="49" fontId="20" fillId="0" borderId="0" xfId="54" applyNumberFormat="1" applyFont="1" applyFill="1" applyBorder="1" applyAlignment="1">
      <alignment horizontal="center"/>
    </xf>
    <xf numFmtId="187" fontId="22" fillId="0" borderId="0" xfId="0" applyNumberFormat="1" applyFont="1" applyFill="1" applyAlignment="1">
      <alignment horizontal="center"/>
    </xf>
    <xf numFmtId="0" fontId="30" fillId="0" borderId="0" xfId="0" applyFont="1" applyFill="1" applyAlignment="1">
      <alignment horizontal="center"/>
    </xf>
    <xf numFmtId="187" fontId="22" fillId="0" borderId="12" xfId="0" applyNumberFormat="1" applyFont="1" applyFill="1" applyBorder="1" applyAlignment="1">
      <alignment horizontal="center"/>
    </xf>
    <xf numFmtId="187" fontId="30" fillId="0" borderId="10" xfId="0" applyNumberFormat="1" applyFont="1" applyFill="1" applyBorder="1" applyAlignment="1">
      <alignment horizontal="center"/>
    </xf>
    <xf numFmtId="187" fontId="35" fillId="0" borderId="0" xfId="0" applyNumberFormat="1" applyFont="1" applyFill="1" applyBorder="1" applyAlignment="1">
      <alignment horizontal="center"/>
    </xf>
    <xf numFmtId="187" fontId="22" fillId="0" borderId="0" xfId="0" applyNumberFormat="1" applyFont="1" applyFill="1" applyBorder="1" applyAlignment="1">
      <alignment horizontal="center"/>
    </xf>
    <xf numFmtId="187" fontId="30" fillId="0" borderId="13" xfId="0" applyNumberFormat="1" applyFont="1" applyFill="1" applyBorder="1" applyAlignment="1">
      <alignment horizontal="center"/>
    </xf>
    <xf numFmtId="0" fontId="31" fillId="0" borderId="0" xfId="0" applyFont="1" applyFill="1" applyBorder="1" applyAlignment="1">
      <alignment horizontal="center"/>
    </xf>
    <xf numFmtId="0" fontId="26" fillId="0" borderId="0" xfId="0"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30" fillId="0" borderId="0" xfId="0" applyFont="1" applyFill="1" applyAlignment="1">
      <alignment/>
    </xf>
    <xf numFmtId="0" fontId="26" fillId="0" borderId="0" xfId="0" applyFont="1" applyFill="1" applyAlignment="1">
      <alignment horizontal="left"/>
    </xf>
    <xf numFmtId="0" fontId="30" fillId="0" borderId="0" xfId="0" applyFont="1" applyFill="1" applyAlignment="1">
      <alignment horizontal="centerContinuous"/>
    </xf>
    <xf numFmtId="176" fontId="0" fillId="0" borderId="0" xfId="56" applyNumberFormat="1" applyFont="1" applyFill="1" applyAlignment="1">
      <alignment horizontal="centerContinuous"/>
    </xf>
    <xf numFmtId="49" fontId="20" fillId="0" borderId="0" xfId="59" applyNumberFormat="1" applyFont="1" applyFill="1" applyBorder="1" applyAlignment="1">
      <alignment horizontal="centerContinuous"/>
    </xf>
    <xf numFmtId="49" fontId="20" fillId="0" borderId="0" xfId="59" applyNumberFormat="1" applyFont="1" applyFill="1" applyBorder="1" applyAlignment="1">
      <alignment horizontal="center"/>
    </xf>
    <xf numFmtId="0" fontId="26" fillId="0" borderId="10" xfId="0" applyFont="1" applyFill="1" applyBorder="1" applyAlignment="1">
      <alignment/>
    </xf>
    <xf numFmtId="0" fontId="0" fillId="0" borderId="10" xfId="0" applyFont="1" applyFill="1" applyBorder="1" applyAlignment="1">
      <alignment/>
    </xf>
    <xf numFmtId="0" fontId="30" fillId="0" borderId="10" xfId="0" applyFont="1" applyFill="1" applyBorder="1" applyAlignment="1">
      <alignment/>
    </xf>
    <xf numFmtId="0" fontId="0" fillId="0" borderId="10" xfId="0" applyFont="1" applyFill="1" applyBorder="1" applyAlignment="1">
      <alignment/>
    </xf>
    <xf numFmtId="49" fontId="20" fillId="0" borderId="10" xfId="0" applyNumberFormat="1" applyFont="1" applyFill="1" applyBorder="1" applyAlignment="1">
      <alignment horizontal="center"/>
    </xf>
    <xf numFmtId="0" fontId="0" fillId="0" borderId="0" xfId="0" applyFill="1" applyBorder="1" applyAlignment="1">
      <alignment/>
    </xf>
    <xf numFmtId="0" fontId="30" fillId="0" borderId="0" xfId="0" applyFont="1" applyFill="1" applyBorder="1" applyAlignment="1">
      <alignment/>
    </xf>
    <xf numFmtId="176" fontId="23" fillId="0" borderId="0" xfId="0" applyNumberFormat="1" applyFont="1" applyFill="1" applyBorder="1" applyAlignment="1">
      <alignment horizontal="center"/>
    </xf>
    <xf numFmtId="177" fontId="0" fillId="0" borderId="0" xfId="0" applyNumberFormat="1" applyFill="1" applyBorder="1" applyAlignment="1">
      <alignment horizontal="center"/>
    </xf>
    <xf numFmtId="0" fontId="20" fillId="0" borderId="0" xfId="0" applyFont="1" applyFill="1" applyAlignment="1">
      <alignment horizontal="left"/>
    </xf>
    <xf numFmtId="0" fontId="24" fillId="0" borderId="12" xfId="0" applyFont="1" applyFill="1" applyBorder="1" applyAlignment="1">
      <alignment/>
    </xf>
    <xf numFmtId="0" fontId="24" fillId="0" borderId="0" xfId="0" applyFont="1" applyFill="1" applyBorder="1" applyAlignment="1">
      <alignment/>
    </xf>
    <xf numFmtId="192" fontId="0" fillId="0" borderId="0" xfId="0" applyNumberFormat="1" applyFill="1" applyBorder="1" applyAlignment="1">
      <alignment horizontal="right"/>
    </xf>
    <xf numFmtId="0" fontId="24" fillId="0" borderId="12" xfId="0" applyFont="1" applyFill="1" applyBorder="1" applyAlignment="1">
      <alignment horizontal="center"/>
    </xf>
    <xf numFmtId="176" fontId="0" fillId="0" borderId="0" xfId="56" applyNumberFormat="1" applyFont="1" applyFill="1" applyBorder="1" applyAlignment="1">
      <alignment horizontal="center"/>
    </xf>
    <xf numFmtId="177" fontId="0" fillId="0" borderId="0" xfId="56" applyNumberFormat="1" applyFont="1" applyFill="1" applyBorder="1" applyAlignment="1">
      <alignment horizontal="center"/>
    </xf>
    <xf numFmtId="176" fontId="0" fillId="0" borderId="0" xfId="0" applyNumberFormat="1" applyFont="1" applyFill="1" applyAlignment="1">
      <alignment/>
    </xf>
    <xf numFmtId="177" fontId="0" fillId="0" borderId="0" xfId="0" applyNumberFormat="1" applyFont="1" applyFill="1" applyAlignment="1">
      <alignment/>
    </xf>
    <xf numFmtId="177" fontId="0" fillId="0" borderId="0" xfId="56" applyNumberFormat="1" applyFont="1" applyFill="1" applyBorder="1" applyAlignment="1">
      <alignment horizontal="right"/>
    </xf>
    <xf numFmtId="0" fontId="24" fillId="0" borderId="0" xfId="0" applyFont="1" applyFill="1" applyBorder="1" applyAlignment="1">
      <alignment horizontal="center"/>
    </xf>
    <xf numFmtId="0" fontId="24" fillId="0" borderId="11" xfId="0" applyFont="1" applyFill="1" applyBorder="1" applyAlignment="1">
      <alignment horizontal="center"/>
    </xf>
    <xf numFmtId="177" fontId="0" fillId="0" borderId="0" xfId="56" applyNumberFormat="1" applyFont="1" applyFill="1" applyBorder="1" applyAlignment="1">
      <alignment/>
    </xf>
    <xf numFmtId="2" fontId="0" fillId="0" borderId="0" xfId="0" applyNumberFormat="1" applyFont="1" applyFill="1" applyAlignment="1">
      <alignment horizontal="center"/>
    </xf>
    <xf numFmtId="0" fontId="0" fillId="0" borderId="0" xfId="0" applyFont="1" applyFill="1" applyAlignment="1">
      <alignment/>
    </xf>
    <xf numFmtId="176" fontId="30" fillId="0" borderId="0" xfId="56" applyNumberFormat="1" applyFont="1" applyFill="1" applyBorder="1" applyAlignment="1">
      <alignment horizontal="center"/>
    </xf>
    <xf numFmtId="192" fontId="30" fillId="0" borderId="0" xfId="56" applyNumberFormat="1" applyFont="1" applyFill="1" applyBorder="1" applyAlignment="1">
      <alignment/>
    </xf>
    <xf numFmtId="192" fontId="30" fillId="0" borderId="0" xfId="56" applyNumberFormat="1" applyFont="1" applyFill="1" applyBorder="1" applyAlignment="1">
      <alignment horizontal="right"/>
    </xf>
    <xf numFmtId="0" fontId="0" fillId="0" borderId="0" xfId="0" applyFont="1" applyFill="1" applyAlignment="1">
      <alignment horizontal="left"/>
    </xf>
    <xf numFmtId="176" fontId="30" fillId="0" borderId="0" xfId="0" applyNumberFormat="1" applyFont="1" applyFill="1" applyAlignment="1">
      <alignment horizontal="center"/>
    </xf>
    <xf numFmtId="192" fontId="30" fillId="0" borderId="0" xfId="56" applyNumberFormat="1" applyFont="1" applyFill="1" applyBorder="1" applyAlignment="1">
      <alignment horizontal="center"/>
    </xf>
    <xf numFmtId="176" fontId="30" fillId="0" borderId="0" xfId="0" applyNumberFormat="1" applyFont="1" applyFill="1" applyBorder="1" applyAlignment="1">
      <alignment horizontal="center"/>
    </xf>
    <xf numFmtId="0" fontId="0" fillId="0" borderId="12" xfId="0" applyFont="1" applyFill="1" applyBorder="1" applyAlignment="1">
      <alignment/>
    </xf>
    <xf numFmtId="2" fontId="0" fillId="0" borderId="12" xfId="0" applyNumberFormat="1" applyFont="1" applyFill="1" applyBorder="1" applyAlignment="1">
      <alignment/>
    </xf>
    <xf numFmtId="0" fontId="0" fillId="0" borderId="12" xfId="0" applyFont="1" applyFill="1" applyBorder="1" applyAlignment="1">
      <alignment horizontal="center"/>
    </xf>
    <xf numFmtId="176" fontId="30" fillId="0" borderId="12" xfId="0" applyNumberFormat="1" applyFont="1" applyFill="1" applyBorder="1" applyAlignment="1">
      <alignment horizontal="center"/>
    </xf>
    <xf numFmtId="177" fontId="0" fillId="0" borderId="12" xfId="56" applyNumberFormat="1" applyFont="1" applyFill="1" applyBorder="1" applyAlignment="1">
      <alignment horizontal="right"/>
    </xf>
    <xf numFmtId="192" fontId="30" fillId="0" borderId="12" xfId="56" applyNumberFormat="1" applyFont="1" applyFill="1" applyBorder="1" applyAlignment="1">
      <alignment horizontal="center"/>
    </xf>
    <xf numFmtId="177" fontId="0" fillId="0" borderId="12" xfId="56" applyNumberFormat="1" applyFont="1" applyFill="1" applyBorder="1" applyAlignment="1">
      <alignment/>
    </xf>
    <xf numFmtId="2" fontId="0" fillId="0" borderId="0" xfId="0" applyNumberFormat="1" applyFont="1" applyFill="1" applyAlignment="1">
      <alignment/>
    </xf>
    <xf numFmtId="0" fontId="0" fillId="0" borderId="10" xfId="0" applyFont="1" applyFill="1" applyBorder="1" applyAlignment="1">
      <alignment/>
    </xf>
    <xf numFmtId="0" fontId="0" fillId="0" borderId="10" xfId="0" applyFont="1" applyFill="1" applyBorder="1" applyAlignment="1">
      <alignment/>
    </xf>
    <xf numFmtId="176" fontId="30" fillId="0" borderId="10" xfId="0" applyNumberFormat="1" applyFont="1" applyFill="1" applyBorder="1" applyAlignment="1">
      <alignment horizontal="center"/>
    </xf>
    <xf numFmtId="177" fontId="0" fillId="0" borderId="10" xfId="0" applyNumberFormat="1" applyFont="1" applyFill="1" applyBorder="1" applyAlignment="1">
      <alignment horizontal="right"/>
    </xf>
    <xf numFmtId="192" fontId="30" fillId="0" borderId="10" xfId="0" applyNumberFormat="1" applyFont="1" applyFill="1" applyBorder="1" applyAlignment="1">
      <alignment horizontal="center"/>
    </xf>
    <xf numFmtId="177" fontId="0" fillId="0" borderId="1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192" fontId="30" fillId="0" borderId="0" xfId="0" applyNumberFormat="1" applyFont="1" applyFill="1" applyBorder="1" applyAlignment="1">
      <alignment horizontal="center"/>
    </xf>
    <xf numFmtId="177" fontId="0" fillId="0" borderId="0" xfId="0" applyNumberFormat="1" applyFont="1" applyFill="1" applyBorder="1" applyAlignment="1">
      <alignment/>
    </xf>
    <xf numFmtId="176" fontId="30" fillId="0" borderId="0" xfId="56" applyNumberFormat="1" applyFont="1" applyFill="1" applyBorder="1" applyAlignment="1">
      <alignment/>
    </xf>
    <xf numFmtId="177" fontId="0" fillId="0" borderId="0" xfId="0" applyNumberFormat="1" applyFill="1" applyAlignment="1">
      <alignment horizontal="right"/>
    </xf>
    <xf numFmtId="0" fontId="0" fillId="0" borderId="12" xfId="0" applyFont="1" applyFill="1" applyBorder="1" applyAlignment="1">
      <alignment/>
    </xf>
    <xf numFmtId="176" fontId="30" fillId="0" borderId="12" xfId="56" applyNumberFormat="1" applyFont="1" applyFill="1" applyBorder="1" applyAlignment="1">
      <alignment horizontal="center"/>
    </xf>
    <xf numFmtId="177" fontId="0" fillId="0" borderId="12" xfId="0" applyNumberFormat="1" applyFill="1" applyBorder="1" applyAlignment="1">
      <alignment horizontal="right"/>
    </xf>
    <xf numFmtId="192" fontId="30" fillId="0" borderId="12" xfId="0" applyNumberFormat="1" applyFont="1" applyFill="1" applyBorder="1" applyAlignment="1">
      <alignment horizontal="center"/>
    </xf>
    <xf numFmtId="176" fontId="30" fillId="0" borderId="11" xfId="56" applyNumberFormat="1" applyFont="1" applyFill="1" applyBorder="1" applyAlignment="1">
      <alignment horizontal="center"/>
    </xf>
    <xf numFmtId="177" fontId="0" fillId="0" borderId="11" xfId="0" applyNumberFormat="1" applyFill="1" applyBorder="1" applyAlignment="1">
      <alignment horizontal="right"/>
    </xf>
    <xf numFmtId="192" fontId="30" fillId="0" borderId="11" xfId="0" applyNumberFormat="1" applyFont="1" applyFill="1" applyBorder="1" applyAlignment="1">
      <alignment horizontal="center"/>
    </xf>
    <xf numFmtId="177" fontId="0" fillId="0" borderId="0" xfId="0" applyNumberFormat="1" applyFill="1" applyBorder="1" applyAlignment="1">
      <alignment horizontal="right"/>
    </xf>
    <xf numFmtId="177" fontId="0" fillId="0" borderId="11" xfId="56" applyNumberFormat="1" applyFont="1" applyFill="1" applyBorder="1" applyAlignment="1">
      <alignment horizontal="right"/>
    </xf>
    <xf numFmtId="0" fontId="27" fillId="0" borderId="0" xfId="0" applyFont="1" applyFill="1" applyBorder="1" applyAlignment="1">
      <alignment/>
    </xf>
    <xf numFmtId="177" fontId="27" fillId="0" borderId="0" xfId="0" applyNumberFormat="1" applyFont="1" applyFill="1" applyBorder="1" applyAlignment="1">
      <alignment horizontal="right"/>
    </xf>
    <xf numFmtId="192" fontId="0" fillId="0" borderId="10" xfId="0" applyNumberFormat="1" applyFont="1" applyFill="1" applyBorder="1" applyAlignment="1">
      <alignment/>
    </xf>
    <xf numFmtId="192" fontId="30" fillId="0" borderId="10" xfId="0" applyNumberFormat="1" applyFont="1" applyFill="1" applyBorder="1" applyAlignment="1">
      <alignment/>
    </xf>
    <xf numFmtId="192" fontId="0" fillId="0" borderId="0" xfId="56" applyNumberFormat="1" applyFont="1" applyFill="1" applyBorder="1" applyAlignment="1">
      <alignment horizontal="right"/>
    </xf>
    <xf numFmtId="176" fontId="0" fillId="0" borderId="0" xfId="56" applyNumberFormat="1" applyFill="1" applyAlignment="1">
      <alignment horizontal="centerContinuous"/>
    </xf>
    <xf numFmtId="177" fontId="0" fillId="0" borderId="0" xfId="56" applyNumberFormat="1" applyFont="1" applyFill="1" applyBorder="1" applyAlignment="1">
      <alignment horizontal="centerContinuous"/>
    </xf>
    <xf numFmtId="0" fontId="0" fillId="0" borderId="0" xfId="0" applyFill="1" applyAlignment="1">
      <alignment horizontal="left"/>
    </xf>
    <xf numFmtId="176" fontId="30" fillId="0" borderId="0" xfId="0" applyNumberFormat="1" applyFont="1" applyFill="1" applyAlignment="1">
      <alignment/>
    </xf>
    <xf numFmtId="177" fontId="0" fillId="0" borderId="0" xfId="0" applyNumberFormat="1" applyFill="1" applyAlignment="1">
      <alignment/>
    </xf>
    <xf numFmtId="0" fontId="0" fillId="0" borderId="12" xfId="0" applyFill="1" applyBorder="1" applyAlignment="1">
      <alignment horizontal="left"/>
    </xf>
    <xf numFmtId="0" fontId="30" fillId="0" borderId="12" xfId="0" applyFont="1" applyFill="1" applyBorder="1" applyAlignment="1">
      <alignment/>
    </xf>
    <xf numFmtId="177" fontId="0" fillId="0" borderId="12" xfId="0" applyNumberFormat="1" applyFill="1" applyBorder="1" applyAlignment="1">
      <alignment/>
    </xf>
    <xf numFmtId="49" fontId="20" fillId="0" borderId="0" xfId="0" applyNumberFormat="1" applyFont="1" applyFill="1" applyBorder="1" applyAlignment="1">
      <alignment horizontal="center"/>
    </xf>
    <xf numFmtId="0" fontId="0" fillId="0" borderId="0" xfId="0" applyFill="1" applyAlignment="1">
      <alignment/>
    </xf>
    <xf numFmtId="176" fontId="22" fillId="0" borderId="0" xfId="56" applyNumberFormat="1" applyFont="1" applyFill="1" applyBorder="1" applyAlignment="1">
      <alignment horizontal="center"/>
    </xf>
    <xf numFmtId="176" fontId="0" fillId="0" borderId="0" xfId="0" applyNumberFormat="1" applyFont="1" applyFill="1" applyAlignment="1">
      <alignment horizontal="center"/>
    </xf>
    <xf numFmtId="176" fontId="0" fillId="0" borderId="12" xfId="0" applyNumberFormat="1" applyFont="1" applyFill="1" applyBorder="1" applyAlignment="1">
      <alignment horizontal="center"/>
    </xf>
    <xf numFmtId="0" fontId="0" fillId="0" borderId="10" xfId="0" applyFill="1" applyBorder="1" applyAlignment="1">
      <alignment/>
    </xf>
    <xf numFmtId="0" fontId="22" fillId="0" borderId="10" xfId="0" applyFont="1" applyFill="1" applyBorder="1" applyAlignment="1">
      <alignment horizontal="center"/>
    </xf>
    <xf numFmtId="192" fontId="0" fillId="0" borderId="10" xfId="0" applyNumberFormat="1" applyFill="1" applyBorder="1" applyAlignment="1">
      <alignment/>
    </xf>
    <xf numFmtId="177" fontId="0" fillId="0" borderId="0" xfId="0" applyNumberFormat="1" applyFill="1" applyBorder="1" applyAlignment="1">
      <alignment/>
    </xf>
    <xf numFmtId="0" fontId="0" fillId="0" borderId="12" xfId="0" applyFill="1" applyBorder="1" applyAlignment="1">
      <alignment horizontal="right"/>
    </xf>
    <xf numFmtId="192" fontId="20" fillId="0" borderId="10" xfId="0" applyNumberFormat="1" applyFont="1" applyFill="1" applyBorder="1" applyAlignment="1">
      <alignment/>
    </xf>
    <xf numFmtId="192" fontId="20" fillId="0" borderId="10" xfId="0" applyNumberFormat="1" applyFont="1" applyFill="1" applyBorder="1" applyAlignment="1">
      <alignment/>
    </xf>
    <xf numFmtId="0" fontId="30" fillId="0" borderId="15" xfId="0" applyFont="1" applyFill="1" applyBorder="1" applyAlignment="1">
      <alignment/>
    </xf>
    <xf numFmtId="0" fontId="21" fillId="0" borderId="0" xfId="0" applyFont="1" applyFill="1" applyAlignment="1">
      <alignment horizontal="left"/>
    </xf>
    <xf numFmtId="0" fontId="0" fillId="0" borderId="0" xfId="0" applyFill="1" applyBorder="1" applyAlignment="1">
      <alignment horizontal="centerContinuous"/>
    </xf>
    <xf numFmtId="176" fontId="20" fillId="0" borderId="0" xfId="0" applyNumberFormat="1" applyFont="1" applyFill="1" applyAlignment="1">
      <alignment horizontal="left"/>
    </xf>
    <xf numFmtId="49" fontId="20" fillId="0" borderId="0" xfId="59" applyNumberFormat="1" applyFont="1" applyFill="1" applyBorder="1" applyAlignment="1">
      <alignment horizontal="center"/>
    </xf>
    <xf numFmtId="176" fontId="0" fillId="0" borderId="0" xfId="0" applyNumberFormat="1" applyFill="1" applyBorder="1" applyAlignment="1">
      <alignment horizontal="center"/>
    </xf>
    <xf numFmtId="176" fontId="40" fillId="0" borderId="0" xfId="0" applyNumberFormat="1" applyFont="1" applyFill="1" applyBorder="1" applyAlignment="1">
      <alignment horizontal="center"/>
    </xf>
    <xf numFmtId="177" fontId="41" fillId="0" borderId="0" xfId="56" applyNumberFormat="1" applyFont="1" applyFill="1" applyBorder="1" applyAlignment="1">
      <alignment horizontal="center"/>
    </xf>
    <xf numFmtId="192" fontId="0" fillId="0" borderId="0" xfId="56" applyNumberFormat="1" applyFont="1" applyFill="1" applyBorder="1" applyAlignment="1">
      <alignment horizontal="right"/>
    </xf>
    <xf numFmtId="0" fontId="0" fillId="0" borderId="12" xfId="0" applyFill="1" applyBorder="1" applyAlignment="1">
      <alignment/>
    </xf>
    <xf numFmtId="176" fontId="40" fillId="0" borderId="12" xfId="0" applyNumberFormat="1" applyFont="1" applyFill="1" applyBorder="1" applyAlignment="1">
      <alignment horizontal="center"/>
    </xf>
    <xf numFmtId="192" fontId="0" fillId="0" borderId="12" xfId="56" applyNumberFormat="1" applyFont="1" applyFill="1" applyBorder="1" applyAlignment="1">
      <alignment horizontal="right"/>
    </xf>
    <xf numFmtId="0" fontId="0" fillId="0" borderId="11" xfId="0" applyFill="1" applyBorder="1" applyAlignment="1">
      <alignment/>
    </xf>
    <xf numFmtId="176" fontId="22" fillId="0" borderId="11" xfId="0" applyNumberFormat="1" applyFont="1" applyFill="1" applyBorder="1" applyAlignment="1">
      <alignment horizontal="center"/>
    </xf>
    <xf numFmtId="176" fontId="40" fillId="0" borderId="11" xfId="0" applyNumberFormat="1" applyFont="1" applyFill="1" applyBorder="1" applyAlignment="1">
      <alignment horizontal="center"/>
    </xf>
    <xf numFmtId="192" fontId="0" fillId="0" borderId="11" xfId="56" applyNumberFormat="1" applyFont="1" applyFill="1" applyBorder="1" applyAlignment="1">
      <alignment horizontal="right"/>
    </xf>
    <xf numFmtId="192" fontId="0" fillId="0" borderId="10" xfId="0" applyNumberFormat="1" applyFont="1" applyFill="1" applyBorder="1" applyAlignment="1">
      <alignment horizontal="right"/>
    </xf>
    <xf numFmtId="176" fontId="40" fillId="0" borderId="10" xfId="0" applyNumberFormat="1" applyFont="1" applyFill="1" applyBorder="1" applyAlignment="1">
      <alignment horizontal="center"/>
    </xf>
    <xf numFmtId="0" fontId="40" fillId="0" borderId="0" xfId="0" applyFont="1" applyFill="1" applyBorder="1" applyAlignment="1">
      <alignment horizontal="center"/>
    </xf>
    <xf numFmtId="184" fontId="0" fillId="0" borderId="10" xfId="0" applyNumberFormat="1" applyFill="1" applyBorder="1" applyAlignment="1">
      <alignment/>
    </xf>
    <xf numFmtId="0" fontId="40" fillId="0" borderId="10" xfId="0" applyFont="1" applyFill="1" applyBorder="1" applyAlignment="1">
      <alignment horizontal="center"/>
    </xf>
    <xf numFmtId="184" fontId="0" fillId="0" borderId="0" xfId="0" applyNumberFormat="1" applyFill="1" applyBorder="1" applyAlignment="1">
      <alignment/>
    </xf>
    <xf numFmtId="192" fontId="40" fillId="0" borderId="0" xfId="0" applyNumberFormat="1" applyFont="1" applyFill="1" applyBorder="1" applyAlignment="1">
      <alignment horizontal="right"/>
    </xf>
    <xf numFmtId="192" fontId="40" fillId="0" borderId="0" xfId="0" applyNumberFormat="1" applyFont="1" applyFill="1" applyBorder="1" applyAlignment="1">
      <alignment horizontal="center"/>
    </xf>
    <xf numFmtId="184" fontId="0" fillId="0" borderId="0" xfId="0" applyNumberFormat="1" applyFill="1" applyBorder="1" applyAlignment="1">
      <alignment/>
    </xf>
    <xf numFmtId="184" fontId="0" fillId="0" borderId="12" xfId="0" applyNumberFormat="1" applyFill="1" applyBorder="1" applyAlignment="1">
      <alignment/>
    </xf>
    <xf numFmtId="0" fontId="0" fillId="0" borderId="10" xfId="0" applyFont="1" applyFill="1" applyBorder="1" applyAlignment="1">
      <alignment horizontal="center"/>
    </xf>
    <xf numFmtId="192" fontId="0" fillId="0" borderId="10" xfId="56" applyNumberFormat="1" applyFont="1" applyFill="1" applyBorder="1" applyAlignment="1">
      <alignment horizontal="right"/>
    </xf>
    <xf numFmtId="184" fontId="40" fillId="0" borderId="10" xfId="0" applyNumberFormat="1" applyFont="1" applyFill="1" applyBorder="1" applyAlignment="1">
      <alignment horizontal="center"/>
    </xf>
    <xf numFmtId="176" fontId="0" fillId="0" borderId="0" xfId="56" applyNumberFormat="1" applyFill="1" applyBorder="1" applyAlignment="1">
      <alignment/>
    </xf>
    <xf numFmtId="177" fontId="0" fillId="0" borderId="0" xfId="56" applyNumberFormat="1" applyFill="1" applyBorder="1" applyAlignment="1">
      <alignment horizontal="right"/>
    </xf>
    <xf numFmtId="184" fontId="0" fillId="0" borderId="0" xfId="0" applyNumberFormat="1" applyFont="1" applyFill="1" applyAlignment="1">
      <alignment/>
    </xf>
    <xf numFmtId="0" fontId="42" fillId="0" borderId="0" xfId="0" applyFont="1" applyFill="1" applyAlignment="1">
      <alignment/>
    </xf>
    <xf numFmtId="0" fontId="28" fillId="0" borderId="0" xfId="0" applyFont="1" applyFill="1" applyAlignment="1">
      <alignment/>
    </xf>
    <xf numFmtId="0" fontId="20" fillId="0" borderId="0" xfId="0" applyFont="1" applyFill="1" applyBorder="1" applyAlignment="1">
      <alignment horizontal="centerContinuous"/>
    </xf>
    <xf numFmtId="176" fontId="20" fillId="0" borderId="0" xfId="56" applyNumberFormat="1" applyFont="1" applyFill="1" applyBorder="1" applyAlignment="1">
      <alignment horizontal="left"/>
    </xf>
    <xf numFmtId="176" fontId="0" fillId="0" borderId="0" xfId="0" applyNumberFormat="1" applyFont="1" applyFill="1" applyBorder="1" applyAlignment="1">
      <alignment horizontal="centerContinuous"/>
    </xf>
    <xf numFmtId="176" fontId="0" fillId="0" borderId="0" xfId="56" applyNumberFormat="1" applyFill="1" applyBorder="1" applyAlignment="1">
      <alignment horizontal="centerContinuous"/>
    </xf>
    <xf numFmtId="0" fontId="0" fillId="0" borderId="0" xfId="0" applyFont="1" applyFill="1" applyBorder="1" applyAlignment="1">
      <alignment horizontal="centerContinuous"/>
    </xf>
    <xf numFmtId="176" fontId="0" fillId="0" borderId="0" xfId="0" applyNumberFormat="1" applyFill="1" applyBorder="1" applyAlignment="1">
      <alignment/>
    </xf>
    <xf numFmtId="49" fontId="20" fillId="0" borderId="10" xfId="57" applyNumberFormat="1" applyFont="1" applyFill="1" applyBorder="1" applyAlignment="1">
      <alignment horizontal="center"/>
    </xf>
    <xf numFmtId="176" fontId="20" fillId="0" borderId="10" xfId="57" applyNumberFormat="1" applyFont="1" applyFill="1" applyBorder="1" applyAlignment="1">
      <alignment horizontal="centerContinuous"/>
    </xf>
    <xf numFmtId="49" fontId="20" fillId="0" borderId="10" xfId="57" applyNumberFormat="1" applyFont="1" applyFill="1" applyBorder="1" applyAlignment="1">
      <alignment horizontal="centerContinuous"/>
    </xf>
    <xf numFmtId="49" fontId="20" fillId="0" borderId="0" xfId="57" applyNumberFormat="1" applyFont="1" applyFill="1" applyBorder="1" applyAlignment="1">
      <alignment horizontal="center"/>
    </xf>
    <xf numFmtId="176" fontId="20" fillId="0" borderId="0" xfId="57" applyNumberFormat="1" applyFont="1" applyFill="1" applyBorder="1" applyAlignment="1">
      <alignment horizontal="centerContinuous"/>
    </xf>
    <xf numFmtId="49" fontId="20" fillId="0" borderId="0" xfId="57" applyNumberFormat="1" applyFont="1" applyFill="1" applyBorder="1" applyAlignment="1">
      <alignment horizontal="centerContinuous"/>
    </xf>
    <xf numFmtId="186" fontId="0" fillId="0" borderId="0" xfId="0" applyNumberFormat="1" applyFill="1" applyBorder="1" applyAlignment="1">
      <alignment/>
    </xf>
    <xf numFmtId="41" fontId="0" fillId="0" borderId="0" xfId="0" applyNumberFormat="1" applyFill="1" applyAlignment="1">
      <alignment horizontal="right"/>
    </xf>
    <xf numFmtId="181" fontId="0" fillId="0" borderId="0" xfId="0" applyNumberFormat="1" applyFont="1" applyFill="1" applyBorder="1" applyAlignment="1" quotePrefix="1">
      <alignment horizontal="right"/>
    </xf>
    <xf numFmtId="181" fontId="0" fillId="0" borderId="0" xfId="0" applyNumberFormat="1" applyFill="1" applyAlignment="1">
      <alignment/>
    </xf>
    <xf numFmtId="186" fontId="0" fillId="0" borderId="0" xfId="0" applyNumberFormat="1" applyFont="1" applyFill="1" applyBorder="1" applyAlignment="1">
      <alignment/>
    </xf>
    <xf numFmtId="41" fontId="0" fillId="0" borderId="0" xfId="57" applyNumberFormat="1" applyFont="1" applyFill="1" applyAlignment="1">
      <alignment horizontal="right"/>
    </xf>
    <xf numFmtId="186" fontId="0" fillId="0" borderId="11" xfId="0" applyNumberFormat="1" applyFont="1" applyFill="1" applyBorder="1" applyAlignment="1">
      <alignment/>
    </xf>
    <xf numFmtId="41" fontId="0" fillId="0" borderId="11" xfId="0" applyNumberFormat="1" applyFont="1" applyFill="1" applyBorder="1" applyAlignment="1">
      <alignment horizontal="right"/>
    </xf>
    <xf numFmtId="181" fontId="0" fillId="0" borderId="11" xfId="0" applyNumberFormat="1" applyFont="1" applyFill="1" applyBorder="1" applyAlignment="1">
      <alignment horizontal="right"/>
    </xf>
    <xf numFmtId="186" fontId="0" fillId="0" borderId="0" xfId="57" applyNumberFormat="1" applyFont="1" applyFill="1" applyBorder="1" applyAlignment="1">
      <alignment/>
    </xf>
    <xf numFmtId="41" fontId="0" fillId="0" borderId="0" xfId="57" applyNumberFormat="1" applyFont="1" applyFill="1" applyBorder="1" applyAlignment="1">
      <alignment horizontal="right"/>
    </xf>
    <xf numFmtId="186" fontId="0" fillId="0" borderId="0" xfId="57" applyNumberFormat="1" applyFont="1" applyFill="1" applyAlignment="1">
      <alignment/>
    </xf>
    <xf numFmtId="186" fontId="0" fillId="0" borderId="0" xfId="57" applyNumberFormat="1" applyFont="1" applyFill="1" applyBorder="1" applyAlignment="1">
      <alignment horizontal="right"/>
    </xf>
    <xf numFmtId="186" fontId="0" fillId="0" borderId="11" xfId="57" applyNumberFormat="1" applyFont="1" applyFill="1" applyBorder="1" applyAlignment="1">
      <alignment/>
    </xf>
    <xf numFmtId="41" fontId="0" fillId="0" borderId="11" xfId="57" applyNumberFormat="1" applyFont="1" applyFill="1" applyBorder="1" applyAlignment="1">
      <alignment horizontal="right"/>
    </xf>
    <xf numFmtId="181" fontId="0" fillId="0" borderId="11" xfId="57" applyNumberFormat="1" applyFont="1" applyFill="1" applyBorder="1" applyAlignment="1">
      <alignment horizontal="right"/>
    </xf>
    <xf numFmtId="181" fontId="0" fillId="0" borderId="0" xfId="57" applyNumberFormat="1" applyFont="1" applyFill="1" applyBorder="1" applyAlignment="1">
      <alignment horizontal="right"/>
    </xf>
    <xf numFmtId="0" fontId="22" fillId="0" borderId="12" xfId="0" applyFont="1" applyFill="1" applyBorder="1" applyAlignment="1">
      <alignment horizontal="center"/>
    </xf>
    <xf numFmtId="186" fontId="20" fillId="0" borderId="12" xfId="57" applyNumberFormat="1" applyFont="1" applyFill="1" applyBorder="1" applyAlignment="1">
      <alignment/>
    </xf>
    <xf numFmtId="41" fontId="20" fillId="0" borderId="12" xfId="57" applyNumberFormat="1" applyFont="1" applyFill="1" applyBorder="1" applyAlignment="1">
      <alignment horizontal="right"/>
    </xf>
    <xf numFmtId="41" fontId="0" fillId="0" borderId="0" xfId="57" applyNumberFormat="1" applyFill="1" applyBorder="1" applyAlignment="1">
      <alignment horizontal="right"/>
    </xf>
    <xf numFmtId="181" fontId="20" fillId="0" borderId="0" xfId="0" applyNumberFormat="1" applyFont="1" applyFill="1" applyBorder="1" applyAlignment="1" quotePrefix="1">
      <alignment horizontal="right"/>
    </xf>
    <xf numFmtId="41" fontId="0" fillId="0" borderId="0" xfId="57" applyNumberFormat="1" applyFill="1" applyAlignment="1">
      <alignment horizontal="right"/>
    </xf>
    <xf numFmtId="186" fontId="0" fillId="0" borderId="12" xfId="57" applyNumberFormat="1" applyFont="1" applyFill="1" applyBorder="1" applyAlignment="1">
      <alignment/>
    </xf>
    <xf numFmtId="41" fontId="0" fillId="0" borderId="12" xfId="57" applyNumberFormat="1" applyFill="1" applyBorder="1" applyAlignment="1">
      <alignment horizontal="right"/>
    </xf>
    <xf numFmtId="186" fontId="20" fillId="0" borderId="0" xfId="57" applyNumberFormat="1" applyFont="1" applyFill="1" applyBorder="1" applyAlignment="1">
      <alignment/>
    </xf>
    <xf numFmtId="186" fontId="20" fillId="0" borderId="10" xfId="0" applyNumberFormat="1" applyFont="1" applyFill="1" applyBorder="1" applyAlignment="1">
      <alignment/>
    </xf>
    <xf numFmtId="41" fontId="20" fillId="0" borderId="10" xfId="0" applyNumberFormat="1" applyFont="1" applyFill="1" applyBorder="1" applyAlignment="1">
      <alignment horizontal="right"/>
    </xf>
    <xf numFmtId="41" fontId="0" fillId="0" borderId="0" xfId="57" applyNumberFormat="1" applyFont="1" applyFill="1" applyBorder="1" applyAlignment="1">
      <alignment horizontal="center"/>
    </xf>
    <xf numFmtId="176" fontId="0" fillId="0" borderId="0" xfId="57" applyNumberFormat="1" applyFill="1" applyBorder="1" applyAlignment="1">
      <alignment horizontal="center"/>
    </xf>
    <xf numFmtId="41" fontId="41" fillId="0" borderId="0" xfId="0" applyNumberFormat="1" applyFont="1" applyFill="1" applyBorder="1" applyAlignment="1" quotePrefix="1">
      <alignment horizontal="center"/>
    </xf>
    <xf numFmtId="41" fontId="20" fillId="0" borderId="0" xfId="0" applyNumberFormat="1" applyFont="1" applyFill="1" applyBorder="1" applyAlignment="1">
      <alignment horizontal="center"/>
    </xf>
    <xf numFmtId="176" fontId="0" fillId="0" borderId="0" xfId="0" applyNumberFormat="1" applyFill="1" applyAlignment="1">
      <alignment horizontal="center"/>
    </xf>
    <xf numFmtId="184" fontId="0" fillId="0" borderId="0" xfId="57" applyNumberFormat="1" applyFill="1" applyBorder="1" applyAlignment="1">
      <alignment horizontal="center"/>
    </xf>
    <xf numFmtId="184" fontId="34" fillId="0" borderId="0" xfId="57" applyNumberFormat="1" applyFont="1" applyFill="1" applyBorder="1" applyAlignment="1">
      <alignment horizontal="center"/>
    </xf>
    <xf numFmtId="0" fontId="23" fillId="0" borderId="0" xfId="0" applyFont="1" applyFill="1" applyBorder="1" applyAlignment="1">
      <alignment/>
    </xf>
    <xf numFmtId="184" fontId="43" fillId="0" borderId="0" xfId="0" applyNumberFormat="1" applyFont="1" applyFill="1" applyBorder="1" applyAlignment="1">
      <alignment horizontal="center"/>
    </xf>
    <xf numFmtId="184" fontId="0" fillId="0" borderId="0" xfId="0" applyNumberFormat="1" applyFont="1" applyFill="1" applyBorder="1" applyAlignment="1" quotePrefix="1">
      <alignment horizontal="left"/>
    </xf>
    <xf numFmtId="184" fontId="43" fillId="0" borderId="0" xfId="57" applyNumberFormat="1" applyFont="1" applyFill="1" applyBorder="1" applyAlignment="1">
      <alignment horizontal="center"/>
    </xf>
    <xf numFmtId="184" fontId="0" fillId="0" borderId="0" xfId="0" applyNumberFormat="1" applyFill="1" applyAlignment="1">
      <alignment/>
    </xf>
    <xf numFmtId="184" fontId="0" fillId="0" borderId="0" xfId="0" applyNumberFormat="1" applyFont="1" applyFill="1" applyBorder="1" applyAlignment="1">
      <alignment horizontal="left"/>
    </xf>
    <xf numFmtId="184" fontId="0" fillId="0" borderId="0" xfId="0" applyNumberFormat="1" applyFont="1" applyFill="1" applyBorder="1" applyAlignment="1">
      <alignment/>
    </xf>
    <xf numFmtId="184" fontId="41" fillId="0" borderId="0" xfId="0" applyNumberFormat="1" applyFont="1" applyFill="1" applyBorder="1" applyAlignment="1">
      <alignment/>
    </xf>
    <xf numFmtId="184" fontId="0" fillId="0" borderId="0" xfId="57" applyNumberFormat="1" applyFont="1" applyFill="1" applyBorder="1" applyAlignment="1">
      <alignment horizontal="left"/>
    </xf>
    <xf numFmtId="184" fontId="41" fillId="0" borderId="0" xfId="0" applyNumberFormat="1" applyFont="1" applyFill="1" applyBorder="1" applyAlignment="1" quotePrefix="1">
      <alignment horizontal="center"/>
    </xf>
    <xf numFmtId="177" fontId="20" fillId="0" borderId="0" xfId="57" applyNumberFormat="1" applyFont="1" applyFill="1" applyBorder="1" applyAlignment="1">
      <alignment horizontal="right"/>
    </xf>
    <xf numFmtId="177" fontId="0" fillId="0" borderId="0" xfId="57" applyNumberFormat="1" applyFont="1" applyFill="1" applyAlignment="1">
      <alignment horizontal="right"/>
    </xf>
    <xf numFmtId="0" fontId="29" fillId="0" borderId="0" xfId="0" applyFont="1" applyFill="1" applyAlignment="1">
      <alignment horizontal="left"/>
    </xf>
    <xf numFmtId="0" fontId="21" fillId="0" borderId="0" xfId="0" applyFont="1" applyFill="1" applyBorder="1" applyAlignment="1">
      <alignment horizontal="left"/>
    </xf>
    <xf numFmtId="0" fontId="0" fillId="0" borderId="0" xfId="0" applyFill="1" applyBorder="1" applyAlignment="1">
      <alignment horizontal="center"/>
    </xf>
    <xf numFmtId="0" fontId="22" fillId="0" borderId="10" xfId="0" applyFont="1" applyFill="1" applyBorder="1" applyAlignment="1">
      <alignment/>
    </xf>
    <xf numFmtId="0" fontId="22" fillId="0" borderId="0" xfId="0" applyFont="1" applyFill="1" applyBorder="1" applyAlignment="1">
      <alignment/>
    </xf>
    <xf numFmtId="49" fontId="20" fillId="0" borderId="0" xfId="0" applyNumberFormat="1" applyFont="1" applyFill="1" applyBorder="1" applyAlignment="1">
      <alignment/>
    </xf>
    <xf numFmtId="49" fontId="29" fillId="0" borderId="0" xfId="0" applyNumberFormat="1" applyFont="1" applyFill="1" applyBorder="1" applyAlignment="1">
      <alignment/>
    </xf>
    <xf numFmtId="0" fontId="29" fillId="0" borderId="0" xfId="0" applyFont="1" applyFill="1" applyBorder="1" applyAlignment="1">
      <alignment horizontal="center"/>
    </xf>
    <xf numFmtId="49" fontId="20" fillId="0" borderId="12" xfId="0" applyNumberFormat="1" applyFont="1" applyFill="1" applyBorder="1" applyAlignment="1">
      <alignment horizontal="center"/>
    </xf>
    <xf numFmtId="0" fontId="29" fillId="0" borderId="0" xfId="0" applyFont="1" applyFill="1" applyBorder="1" applyAlignment="1">
      <alignment/>
    </xf>
    <xf numFmtId="0" fontId="29" fillId="0" borderId="0" xfId="0" applyFont="1" applyFill="1" applyBorder="1" applyAlignment="1">
      <alignment/>
    </xf>
    <xf numFmtId="192" fontId="27" fillId="0" borderId="0" xfId="0" applyNumberFormat="1" applyFont="1" applyFill="1" applyBorder="1" applyAlignment="1">
      <alignment horizontal="right"/>
    </xf>
    <xf numFmtId="192" fontId="27" fillId="0" borderId="12" xfId="0" applyNumberFormat="1" applyFont="1" applyFill="1" applyBorder="1" applyAlignment="1">
      <alignment horizontal="right"/>
    </xf>
    <xf numFmtId="192" fontId="27" fillId="0" borderId="10" xfId="0" applyNumberFormat="1" applyFont="1" applyFill="1" applyBorder="1" applyAlignment="1">
      <alignment horizontal="right"/>
    </xf>
    <xf numFmtId="49" fontId="0" fillId="0" borderId="0" xfId="0" applyNumberFormat="1" applyFill="1" applyAlignment="1">
      <alignment textRotation="180"/>
    </xf>
    <xf numFmtId="0" fontId="22" fillId="0" borderId="0" xfId="0" applyFont="1" applyFill="1" applyBorder="1" applyAlignment="1">
      <alignment/>
    </xf>
    <xf numFmtId="0" fontId="22" fillId="0" borderId="0" xfId="0" applyFont="1" applyFill="1" applyAlignment="1">
      <alignment/>
    </xf>
    <xf numFmtId="192" fontId="0" fillId="0" borderId="10" xfId="0" applyNumberFormat="1" applyFont="1" applyFill="1" applyBorder="1" applyAlignment="1">
      <alignment/>
    </xf>
    <xf numFmtId="0" fontId="22" fillId="0" borderId="10" xfId="0" applyFont="1" applyFill="1" applyBorder="1" applyAlignment="1">
      <alignment/>
    </xf>
    <xf numFmtId="192" fontId="0" fillId="0" borderId="10" xfId="0" applyNumberFormat="1" applyFont="1" applyFill="1" applyBorder="1" applyAlignment="1">
      <alignment horizontal="center"/>
    </xf>
    <xf numFmtId="177" fontId="0" fillId="0" borderId="0" xfId="57" applyNumberFormat="1" applyFont="1" applyFill="1" applyAlignment="1">
      <alignment horizontal="right"/>
    </xf>
    <xf numFmtId="176" fontId="22" fillId="0" borderId="0" xfId="57" applyNumberFormat="1" applyFont="1" applyFill="1" applyBorder="1" applyAlignment="1">
      <alignment horizontal="center"/>
    </xf>
    <xf numFmtId="176" fontId="0" fillId="0" borderId="0" xfId="57" applyNumberFormat="1" applyFont="1" applyFill="1" applyBorder="1" applyAlignment="1">
      <alignment/>
    </xf>
    <xf numFmtId="177" fontId="0" fillId="0" borderId="0" xfId="57" applyNumberFormat="1" applyFont="1" applyFill="1" applyBorder="1" applyAlignment="1">
      <alignment horizontal="right"/>
    </xf>
    <xf numFmtId="192" fontId="20" fillId="0" borderId="12" xfId="0" applyNumberFormat="1" applyFont="1" applyFill="1" applyBorder="1" applyAlignment="1">
      <alignment/>
    </xf>
    <xf numFmtId="192" fontId="20" fillId="0" borderId="12" xfId="57" applyNumberFormat="1" applyFont="1" applyFill="1" applyBorder="1" applyAlignment="1">
      <alignment horizontal="right"/>
    </xf>
    <xf numFmtId="176" fontId="0" fillId="0" borderId="12" xfId="57" applyNumberFormat="1" applyFont="1" applyFill="1" applyBorder="1" applyAlignment="1">
      <alignment horizontal="center"/>
    </xf>
    <xf numFmtId="192" fontId="20" fillId="0" borderId="0" xfId="0" applyNumberFormat="1" applyFont="1" applyFill="1" applyBorder="1" applyAlignment="1">
      <alignment/>
    </xf>
    <xf numFmtId="192" fontId="20" fillId="0" borderId="0" xfId="57" applyNumberFormat="1" applyFont="1" applyFill="1" applyBorder="1" applyAlignment="1">
      <alignment horizontal="right"/>
    </xf>
    <xf numFmtId="176" fontId="0" fillId="0" borderId="0" xfId="57" applyNumberFormat="1" applyFont="1" applyFill="1" applyBorder="1" applyAlignment="1">
      <alignment horizontal="center"/>
    </xf>
    <xf numFmtId="192" fontId="0" fillId="0" borderId="0" xfId="0" applyNumberFormat="1" applyFont="1" applyFill="1" applyAlignment="1">
      <alignment/>
    </xf>
    <xf numFmtId="192" fontId="43" fillId="0" borderId="0" xfId="0" applyNumberFormat="1" applyFont="1" applyFill="1" applyBorder="1" applyAlignment="1">
      <alignment horizontal="right"/>
    </xf>
    <xf numFmtId="192" fontId="41" fillId="0" borderId="0" xfId="57" applyNumberFormat="1" applyFont="1" applyFill="1" applyAlignment="1">
      <alignment horizontal="right"/>
    </xf>
    <xf numFmtId="192" fontId="20" fillId="0" borderId="0" xfId="0" applyNumberFormat="1" applyFont="1" applyFill="1" applyBorder="1" applyAlignment="1">
      <alignment/>
    </xf>
    <xf numFmtId="192" fontId="20" fillId="0" borderId="12" xfId="0" applyNumberFormat="1" applyFont="1" applyFill="1" applyBorder="1" applyAlignment="1">
      <alignment horizontal="right"/>
    </xf>
    <xf numFmtId="176" fontId="20" fillId="0" borderId="10" xfId="0" applyNumberFormat="1" applyFont="1" applyFill="1" applyBorder="1" applyAlignment="1">
      <alignment horizontal="center"/>
    </xf>
    <xf numFmtId="176" fontId="26" fillId="0" borderId="0" xfId="0" applyNumberFormat="1" applyFont="1" applyFill="1" applyBorder="1" applyAlignment="1">
      <alignment/>
    </xf>
    <xf numFmtId="192" fontId="0" fillId="0" borderId="0" xfId="0" applyNumberFormat="1" applyFont="1" applyFill="1" applyAlignment="1">
      <alignment horizontal="right"/>
    </xf>
    <xf numFmtId="177" fontId="0" fillId="0" borderId="0" xfId="0" applyNumberFormat="1" applyFont="1" applyFill="1" applyAlignment="1">
      <alignment horizontal="right"/>
    </xf>
    <xf numFmtId="0" fontId="20" fillId="0" borderId="0" xfId="0" applyFont="1" applyFill="1" applyBorder="1" applyAlignment="1">
      <alignment horizontal="center"/>
    </xf>
    <xf numFmtId="0" fontId="20" fillId="0" borderId="12" xfId="0" applyFont="1" applyFill="1" applyBorder="1" applyAlignment="1">
      <alignment horizontal="center"/>
    </xf>
    <xf numFmtId="176" fontId="20" fillId="0" borderId="10" xfId="0" applyNumberFormat="1" applyFont="1" applyFill="1" applyBorder="1" applyAlignment="1">
      <alignment horizontal="center"/>
    </xf>
    <xf numFmtId="176" fontId="20" fillId="0" borderId="10" xfId="0" applyNumberFormat="1" applyFont="1" applyFill="1" applyBorder="1" applyAlignment="1">
      <alignment horizontal="centerContinuous"/>
    </xf>
    <xf numFmtId="0" fontId="0" fillId="0" borderId="0" xfId="0" applyFont="1" applyFill="1" applyBorder="1" applyAlignment="1">
      <alignment/>
    </xf>
    <xf numFmtId="0" fontId="0" fillId="0" borderId="12" xfId="0" applyFont="1" applyFill="1" applyBorder="1" applyAlignment="1">
      <alignment/>
    </xf>
    <xf numFmtId="176" fontId="23" fillId="0" borderId="0" xfId="0" applyNumberFormat="1" applyFont="1" applyFill="1" applyBorder="1" applyAlignment="1">
      <alignment/>
    </xf>
    <xf numFmtId="0" fontId="0" fillId="0" borderId="0" xfId="0" applyFill="1" applyBorder="1" applyAlignment="1">
      <alignment horizontal="right"/>
    </xf>
    <xf numFmtId="0" fontId="0" fillId="0" borderId="11" xfId="0" applyFont="1" applyFill="1" applyBorder="1" applyAlignment="1">
      <alignment/>
    </xf>
    <xf numFmtId="0" fontId="0" fillId="0" borderId="11" xfId="0" applyFill="1" applyBorder="1" applyAlignment="1">
      <alignment horizontal="right"/>
    </xf>
    <xf numFmtId="0" fontId="0" fillId="0" borderId="12" xfId="0" applyFont="1" applyFill="1" applyBorder="1" applyAlignment="1">
      <alignment horizontal="right"/>
    </xf>
    <xf numFmtId="3" fontId="0" fillId="0" borderId="0" xfId="0" applyNumberFormat="1" applyFont="1" applyFill="1" applyBorder="1" applyAlignment="1">
      <alignment horizontal="center"/>
    </xf>
    <xf numFmtId="3" fontId="0" fillId="0" borderId="0" xfId="0" applyNumberFormat="1" applyFont="1" applyFill="1" applyAlignment="1">
      <alignment/>
    </xf>
    <xf numFmtId="3" fontId="0" fillId="0" borderId="12" xfId="0" applyNumberFormat="1" applyFill="1" applyBorder="1" applyAlignment="1">
      <alignment horizontal="center"/>
    </xf>
    <xf numFmtId="3" fontId="0" fillId="0" borderId="0" xfId="0" applyNumberFormat="1" applyFont="1" applyFill="1" applyBorder="1" applyAlignment="1">
      <alignment/>
    </xf>
    <xf numFmtId="192" fontId="20" fillId="0" borderId="0" xfId="0" applyNumberFormat="1" applyFont="1" applyFill="1" applyAlignment="1">
      <alignment/>
    </xf>
    <xf numFmtId="177" fontId="20" fillId="0" borderId="0" xfId="0" applyNumberFormat="1" applyFont="1" applyFill="1" applyBorder="1" applyAlignment="1">
      <alignment horizontal="centerContinuous"/>
    </xf>
    <xf numFmtId="0" fontId="20" fillId="0" borderId="0" xfId="0" applyFont="1" applyFill="1" applyAlignment="1">
      <alignment horizontal="left"/>
    </xf>
    <xf numFmtId="0" fontId="0" fillId="0" borderId="0" xfId="0" applyFont="1" applyFill="1" applyBorder="1" applyAlignment="1">
      <alignment horizontal="centerContinuous"/>
    </xf>
    <xf numFmtId="176" fontId="0" fillId="0" borderId="0" xfId="56" applyNumberFormat="1" applyFont="1" applyFill="1" applyBorder="1" applyAlignment="1">
      <alignment horizontal="centerContinuous"/>
    </xf>
    <xf numFmtId="176" fontId="0" fillId="0" borderId="0" xfId="0" applyNumberFormat="1" applyFont="1" applyFill="1" applyBorder="1" applyAlignment="1">
      <alignment horizontal="centerContinuous"/>
    </xf>
    <xf numFmtId="0" fontId="20" fillId="0" borderId="0" xfId="0" applyFont="1" applyFill="1" applyBorder="1" applyAlignment="1">
      <alignment horizontal="centerContinuous"/>
    </xf>
    <xf numFmtId="0" fontId="40" fillId="0" borderId="0" xfId="0" applyFont="1" applyFill="1" applyAlignment="1">
      <alignment horizontal="center"/>
    </xf>
    <xf numFmtId="0" fontId="0" fillId="0" borderId="10" xfId="0" applyFill="1" applyBorder="1" applyAlignment="1">
      <alignment horizontal="center"/>
    </xf>
    <xf numFmtId="176" fontId="40" fillId="0" borderId="0" xfId="56" applyNumberFormat="1" applyFont="1" applyFill="1" applyBorder="1" applyAlignment="1">
      <alignment horizontal="center"/>
    </xf>
    <xf numFmtId="184" fontId="0" fillId="0" borderId="0" xfId="0" applyNumberFormat="1" applyFill="1" applyAlignment="1">
      <alignment/>
    </xf>
    <xf numFmtId="0" fontId="0" fillId="0" borderId="13" xfId="0" applyFill="1" applyBorder="1" applyAlignment="1">
      <alignment/>
    </xf>
    <xf numFmtId="0" fontId="22" fillId="0" borderId="13" xfId="0" applyFont="1" applyFill="1" applyBorder="1" applyAlignment="1">
      <alignment horizontal="center"/>
    </xf>
    <xf numFmtId="176" fontId="40" fillId="0" borderId="13" xfId="0" applyNumberFormat="1" applyFont="1" applyFill="1" applyBorder="1" applyAlignment="1">
      <alignment horizontal="center"/>
    </xf>
    <xf numFmtId="0" fontId="21" fillId="0" borderId="0" xfId="0" applyFont="1" applyFill="1" applyBorder="1" applyAlignment="1">
      <alignment/>
    </xf>
    <xf numFmtId="0" fontId="45" fillId="0" borderId="0" xfId="0" applyFont="1" applyFill="1" applyBorder="1" applyAlignment="1">
      <alignment horizontal="center"/>
    </xf>
    <xf numFmtId="0" fontId="21" fillId="0" borderId="0" xfId="0" applyFont="1" applyFill="1" applyBorder="1" applyAlignment="1">
      <alignment horizontal="center"/>
    </xf>
    <xf numFmtId="184" fontId="0" fillId="0" borderId="10" xfId="0" applyNumberFormat="1" applyFont="1" applyFill="1" applyBorder="1" applyAlignment="1">
      <alignment/>
    </xf>
    <xf numFmtId="184" fontId="0" fillId="0" borderId="0" xfId="0" applyNumberFormat="1" applyFont="1" applyFill="1" applyBorder="1" applyAlignment="1">
      <alignment/>
    </xf>
    <xf numFmtId="192" fontId="22" fillId="0" borderId="0" xfId="56" applyNumberFormat="1" applyFont="1" applyFill="1" applyBorder="1" applyAlignment="1">
      <alignment horizontal="right"/>
    </xf>
    <xf numFmtId="176" fontId="40" fillId="0" borderId="0" xfId="0" applyNumberFormat="1" applyFont="1" applyFill="1" applyAlignment="1">
      <alignment horizontal="center"/>
    </xf>
    <xf numFmtId="184" fontId="40" fillId="0" borderId="0" xfId="0" applyNumberFormat="1" applyFont="1" applyFill="1" applyAlignment="1">
      <alignment horizontal="center"/>
    </xf>
    <xf numFmtId="176" fontId="22" fillId="0" borderId="12" xfId="56" applyNumberFormat="1" applyFont="1" applyFill="1" applyBorder="1" applyAlignment="1">
      <alignment horizontal="center"/>
    </xf>
    <xf numFmtId="184" fontId="40" fillId="0" borderId="12" xfId="0" applyNumberFormat="1" applyFont="1" applyFill="1" applyBorder="1" applyAlignment="1">
      <alignment horizontal="center"/>
    </xf>
    <xf numFmtId="184" fontId="40" fillId="0" borderId="0" xfId="0" applyNumberFormat="1" applyFont="1" applyFill="1" applyBorder="1" applyAlignment="1">
      <alignment horizontal="center"/>
    </xf>
    <xf numFmtId="184" fontId="40" fillId="0" borderId="10" xfId="56" applyNumberFormat="1" applyFont="1" applyFill="1" applyBorder="1" applyAlignment="1">
      <alignment horizontal="center"/>
    </xf>
    <xf numFmtId="192" fontId="22" fillId="0" borderId="0" xfId="0" applyNumberFormat="1" applyFont="1" applyFill="1" applyBorder="1" applyAlignment="1">
      <alignment horizontal="center"/>
    </xf>
    <xf numFmtId="192" fontId="22" fillId="0" borderId="10" xfId="0" applyNumberFormat="1" applyFont="1" applyFill="1" applyBorder="1" applyAlignment="1">
      <alignment horizontal="center"/>
    </xf>
    <xf numFmtId="176" fontId="20" fillId="0" borderId="0" xfId="56" applyNumberFormat="1" applyFont="1" applyFill="1" applyAlignment="1">
      <alignment horizontal="left"/>
    </xf>
    <xf numFmtId="0" fontId="0" fillId="0" borderId="0" xfId="0" applyFont="1" applyFill="1" applyAlignment="1" applyProtection="1">
      <alignment/>
      <protection locked="0"/>
    </xf>
    <xf numFmtId="184" fontId="20" fillId="0" borderId="0" xfId="0" applyNumberFormat="1" applyFont="1" applyFill="1" applyAlignment="1">
      <alignment/>
    </xf>
    <xf numFmtId="0" fontId="20" fillId="0" borderId="0" xfId="0" applyFont="1" applyFill="1" applyAlignment="1">
      <alignment/>
    </xf>
    <xf numFmtId="0" fontId="28" fillId="0" borderId="0" xfId="0" applyFont="1" applyFill="1" applyAlignment="1">
      <alignment/>
    </xf>
    <xf numFmtId="177" fontId="20" fillId="0" borderId="0" xfId="0" applyNumberFormat="1" applyFont="1" applyFill="1" applyAlignment="1">
      <alignment horizontal="center"/>
    </xf>
    <xf numFmtId="0" fontId="21" fillId="0" borderId="0" xfId="0" applyFont="1" applyFill="1" applyBorder="1" applyAlignment="1">
      <alignment/>
    </xf>
    <xf numFmtId="0" fontId="21" fillId="0" borderId="10" xfId="0" applyFont="1" applyFill="1" applyBorder="1" applyAlignment="1">
      <alignment/>
    </xf>
    <xf numFmtId="0" fontId="20" fillId="0" borderId="10" xfId="0" applyFont="1" applyFill="1" applyBorder="1" applyAlignment="1">
      <alignment horizontal="center"/>
    </xf>
    <xf numFmtId="0" fontId="20" fillId="0" borderId="10" xfId="0" applyFont="1" applyFill="1" applyBorder="1" applyAlignment="1">
      <alignment/>
    </xf>
    <xf numFmtId="0" fontId="20" fillId="0" borderId="0" xfId="0" applyFont="1" applyFill="1" applyBorder="1" applyAlignment="1">
      <alignment horizontal="left"/>
    </xf>
    <xf numFmtId="0" fontId="0" fillId="0" borderId="0" xfId="0" applyFont="1" applyFill="1" applyBorder="1" applyAlignment="1">
      <alignment horizontal="left"/>
    </xf>
    <xf numFmtId="176" fontId="0" fillId="0" borderId="0" xfId="0" applyNumberFormat="1" applyFont="1" applyFill="1" applyBorder="1" applyAlignment="1">
      <alignment horizontal="right"/>
    </xf>
    <xf numFmtId="176" fontId="40" fillId="0" borderId="0" xfId="0" applyNumberFormat="1" applyFont="1" applyFill="1" applyAlignment="1">
      <alignment horizontal="center"/>
    </xf>
    <xf numFmtId="192" fontId="0" fillId="0" borderId="0" xfId="0" applyNumberFormat="1" applyFont="1" applyFill="1" applyAlignment="1">
      <alignment/>
    </xf>
    <xf numFmtId="176" fontId="0" fillId="0" borderId="0" xfId="0" applyNumberFormat="1" applyFont="1" applyFill="1" applyAlignment="1">
      <alignment horizontal="right"/>
    </xf>
    <xf numFmtId="0" fontId="32" fillId="0" borderId="0" xfId="0" applyFont="1" applyFill="1" applyBorder="1" applyAlignment="1">
      <alignment horizontal="center"/>
    </xf>
    <xf numFmtId="192" fontId="20" fillId="0" borderId="0" xfId="0" applyNumberFormat="1" applyFont="1" applyFill="1" applyBorder="1" applyAlignment="1">
      <alignment horizontal="right"/>
    </xf>
    <xf numFmtId="0" fontId="0" fillId="0" borderId="0" xfId="0" applyFont="1" applyFill="1" applyBorder="1" applyAlignment="1">
      <alignment horizontal="right"/>
    </xf>
    <xf numFmtId="3" fontId="20" fillId="0" borderId="0" xfId="0" applyNumberFormat="1" applyFont="1" applyFill="1" applyBorder="1" applyAlignment="1">
      <alignment horizontal="center"/>
    </xf>
    <xf numFmtId="181" fontId="0" fillId="0" borderId="0" xfId="0" applyNumberFormat="1" applyFont="1" applyFill="1" applyAlignment="1">
      <alignment horizontal="right"/>
    </xf>
    <xf numFmtId="181" fontId="41" fillId="0" borderId="0" xfId="57" applyNumberFormat="1" applyFont="1" applyFill="1" applyAlignment="1">
      <alignment horizontal="right"/>
    </xf>
    <xf numFmtId="181" fontId="0" fillId="0" borderId="0" xfId="0" applyNumberFormat="1" applyFill="1" applyBorder="1" applyAlignment="1">
      <alignment/>
    </xf>
    <xf numFmtId="181" fontId="22" fillId="0" borderId="0" xfId="0" applyNumberFormat="1" applyFont="1" applyFill="1" applyBorder="1" applyAlignment="1">
      <alignment/>
    </xf>
    <xf numFmtId="0" fontId="29" fillId="0" borderId="0" xfId="0" applyFont="1" applyFill="1" applyAlignment="1">
      <alignment horizontal="centerContinuous"/>
    </xf>
    <xf numFmtId="0" fontId="47" fillId="0" borderId="0" xfId="0" applyFont="1" applyFill="1" applyAlignment="1">
      <alignment/>
    </xf>
    <xf numFmtId="181" fontId="41" fillId="0" borderId="0" xfId="57" applyNumberFormat="1" applyFont="1" applyFill="1" applyBorder="1" applyAlignment="1">
      <alignment horizontal="right"/>
    </xf>
    <xf numFmtId="181" fontId="0" fillId="0" borderId="11" xfId="0" applyNumberFormat="1" applyFont="1" applyFill="1" applyBorder="1" applyAlignment="1">
      <alignment horizontal="right"/>
    </xf>
    <xf numFmtId="181" fontId="41" fillId="0" borderId="11" xfId="57" applyNumberFormat="1" applyFont="1" applyFill="1" applyBorder="1" applyAlignment="1">
      <alignment horizontal="right"/>
    </xf>
    <xf numFmtId="181" fontId="34" fillId="0" borderId="0" xfId="57" applyNumberFormat="1" applyFont="1" applyFill="1" applyBorder="1" applyAlignment="1">
      <alignment/>
    </xf>
    <xf numFmtId="0" fontId="20" fillId="0" borderId="11" xfId="0" applyFont="1" applyFill="1" applyBorder="1" applyAlignment="1">
      <alignment/>
    </xf>
    <xf numFmtId="192" fontId="20" fillId="0" borderId="11" xfId="0" applyNumberFormat="1" applyFont="1" applyFill="1" applyBorder="1" applyAlignment="1">
      <alignment horizontal="right"/>
    </xf>
    <xf numFmtId="181" fontId="34" fillId="0" borderId="0" xfId="0" applyNumberFormat="1" applyFont="1" applyFill="1" applyAlignment="1">
      <alignment horizontal="right"/>
    </xf>
    <xf numFmtId="181" fontId="34" fillId="0" borderId="0" xfId="57" applyNumberFormat="1" applyFont="1" applyFill="1" applyBorder="1" applyAlignment="1">
      <alignment horizontal="right"/>
    </xf>
    <xf numFmtId="192" fontId="20" fillId="0" borderId="11" xfId="0" applyNumberFormat="1" applyFont="1" applyFill="1" applyBorder="1" applyAlignment="1">
      <alignment horizontal="right"/>
    </xf>
    <xf numFmtId="181" fontId="20" fillId="0" borderId="10" xfId="0" applyNumberFormat="1" applyFont="1" applyFill="1" applyBorder="1" applyAlignment="1">
      <alignment horizontal="right"/>
    </xf>
    <xf numFmtId="181" fontId="41" fillId="0" borderId="10" xfId="57" applyNumberFormat="1" applyFont="1" applyFill="1" applyBorder="1" applyAlignment="1">
      <alignment horizontal="right"/>
    </xf>
    <xf numFmtId="0" fontId="27" fillId="0" borderId="0" xfId="0" applyFont="1" applyFill="1" applyBorder="1" applyAlignment="1">
      <alignment horizontal="left"/>
    </xf>
    <xf numFmtId="0" fontId="20" fillId="0" borderId="12" xfId="0" applyFont="1" applyFill="1" applyBorder="1" applyAlignment="1">
      <alignment/>
    </xf>
    <xf numFmtId="0" fontId="20" fillId="0" borderId="10" xfId="0" applyFont="1" applyFill="1" applyBorder="1" applyAlignment="1">
      <alignment horizontal="center"/>
    </xf>
    <xf numFmtId="177" fontId="20" fillId="0" borderId="12" xfId="0" applyNumberFormat="1" applyFont="1" applyFill="1" applyBorder="1" applyAlignment="1">
      <alignment horizontal="right"/>
    </xf>
    <xf numFmtId="0" fontId="20" fillId="0" borderId="11" xfId="0" applyFont="1" applyFill="1" applyBorder="1" applyAlignment="1">
      <alignment horizontal="left"/>
    </xf>
    <xf numFmtId="0" fontId="20" fillId="0" borderId="11" xfId="0" applyFont="1" applyFill="1" applyBorder="1" applyAlignment="1">
      <alignment horizontal="center"/>
    </xf>
    <xf numFmtId="176" fontId="30" fillId="0" borderId="11" xfId="0" applyNumberFormat="1" applyFont="1" applyFill="1" applyBorder="1" applyAlignment="1">
      <alignment horizontal="center"/>
    </xf>
    <xf numFmtId="0" fontId="20" fillId="0" borderId="14" xfId="0" applyFont="1" applyFill="1" applyBorder="1" applyAlignment="1">
      <alignment/>
    </xf>
    <xf numFmtId="0" fontId="32" fillId="0" borderId="14" xfId="0" applyFont="1" applyFill="1" applyBorder="1" applyAlignment="1">
      <alignment horizontal="center"/>
    </xf>
    <xf numFmtId="0" fontId="0" fillId="0" borderId="14" xfId="0" applyFont="1" applyFill="1" applyBorder="1" applyAlignment="1">
      <alignment horizontal="center"/>
    </xf>
    <xf numFmtId="181" fontId="41" fillId="0" borderId="14" xfId="57" applyNumberFormat="1" applyFont="1" applyFill="1" applyBorder="1" applyAlignment="1">
      <alignment horizontal="right"/>
    </xf>
    <xf numFmtId="0" fontId="31" fillId="0" borderId="0" xfId="0" applyFont="1" applyFill="1" applyBorder="1" applyAlignment="1">
      <alignment horizontal="left"/>
    </xf>
    <xf numFmtId="181" fontId="30" fillId="0" borderId="0" xfId="0" applyNumberFormat="1" applyFont="1" applyFill="1" applyBorder="1" applyAlignment="1">
      <alignment/>
    </xf>
    <xf numFmtId="0" fontId="27" fillId="0" borderId="12" xfId="0" applyFont="1" applyFill="1" applyBorder="1" applyAlignment="1">
      <alignment/>
    </xf>
    <xf numFmtId="0" fontId="31" fillId="0" borderId="12"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vertical="justify" textRotation="180"/>
    </xf>
    <xf numFmtId="176" fontId="20" fillId="0" borderId="0" xfId="0" applyNumberFormat="1" applyFont="1" applyFill="1" applyAlignment="1">
      <alignment horizontal="centerContinuous"/>
    </xf>
    <xf numFmtId="0" fontId="49" fillId="0" borderId="0" xfId="0" applyFont="1" applyFill="1" applyAlignment="1">
      <alignment horizontal="left"/>
    </xf>
    <xf numFmtId="176" fontId="20" fillId="0" borderId="12" xfId="0" applyNumberFormat="1" applyFont="1" applyFill="1" applyBorder="1" applyAlignment="1">
      <alignment horizontal="center"/>
    </xf>
    <xf numFmtId="0" fontId="49" fillId="0" borderId="0" xfId="0" applyFont="1" applyFill="1" applyBorder="1" applyAlignment="1">
      <alignment horizontal="left"/>
    </xf>
    <xf numFmtId="176" fontId="20" fillId="0" borderId="0" xfId="0" applyNumberFormat="1" applyFont="1" applyFill="1" applyBorder="1" applyAlignment="1">
      <alignment horizontal="center"/>
    </xf>
    <xf numFmtId="176" fontId="0" fillId="0" borderId="0" xfId="0" applyNumberFormat="1" applyFont="1" applyFill="1" applyBorder="1" applyAlignment="1">
      <alignment/>
    </xf>
    <xf numFmtId="0" fontId="28" fillId="0" borderId="10" xfId="0" applyFont="1" applyFill="1" applyBorder="1" applyAlignment="1">
      <alignment/>
    </xf>
    <xf numFmtId="177" fontId="22" fillId="0" borderId="0" xfId="0" applyNumberFormat="1" applyFont="1" applyFill="1" applyAlignment="1">
      <alignment horizontal="center"/>
    </xf>
    <xf numFmtId="192" fontId="20" fillId="0" borderId="13" xfId="0" applyNumberFormat="1" applyFont="1" applyFill="1" applyBorder="1" applyAlignment="1">
      <alignment/>
    </xf>
    <xf numFmtId="3" fontId="0" fillId="0" borderId="0" xfId="0" applyNumberFormat="1" applyFont="1" applyFill="1" applyBorder="1" applyAlignment="1">
      <alignment horizontal="center"/>
    </xf>
    <xf numFmtId="0" fontId="0" fillId="0" borderId="0" xfId="0" applyFont="1" applyFill="1" applyAlignment="1">
      <alignment/>
    </xf>
    <xf numFmtId="192" fontId="0" fillId="0" borderId="0" xfId="0" applyNumberFormat="1" applyFont="1" applyFill="1" applyAlignment="1">
      <alignment/>
    </xf>
    <xf numFmtId="192" fontId="0" fillId="0" borderId="0" xfId="0" applyNumberFormat="1" applyFont="1" applyFill="1" applyAlignment="1">
      <alignment horizontal="right"/>
    </xf>
    <xf numFmtId="0" fontId="0" fillId="0" borderId="0" xfId="0" applyFont="1" applyFill="1" applyBorder="1" applyAlignment="1">
      <alignment/>
    </xf>
    <xf numFmtId="0" fontId="0" fillId="0" borderId="11" xfId="0" applyFont="1" applyFill="1" applyBorder="1" applyAlignment="1">
      <alignment/>
    </xf>
    <xf numFmtId="192" fontId="0" fillId="0" borderId="11" xfId="0" applyNumberFormat="1" applyFont="1" applyFill="1" applyBorder="1" applyAlignment="1">
      <alignment horizontal="right"/>
    </xf>
    <xf numFmtId="192" fontId="0" fillId="0" borderId="0" xfId="0" applyNumberFormat="1" applyFont="1" applyFill="1" applyBorder="1" applyAlignment="1">
      <alignment horizontal="right"/>
    </xf>
    <xf numFmtId="0" fontId="0" fillId="0" borderId="10" xfId="0" applyFont="1" applyFill="1" applyBorder="1" applyAlignment="1">
      <alignment/>
    </xf>
    <xf numFmtId="0" fontId="20" fillId="0" borderId="12" xfId="0" applyFont="1" applyFill="1" applyBorder="1" applyAlignment="1">
      <alignment horizontal="left"/>
    </xf>
    <xf numFmtId="0" fontId="26" fillId="0" borderId="0" xfId="0" applyFont="1" applyFill="1" applyBorder="1" applyAlignment="1">
      <alignment horizontal="left"/>
    </xf>
    <xf numFmtId="0" fontId="0" fillId="0" borderId="11" xfId="0" applyFont="1" applyFill="1" applyBorder="1" applyAlignment="1">
      <alignment horizontal="left"/>
    </xf>
    <xf numFmtId="0" fontId="20" fillId="0" borderId="11" xfId="0" applyFont="1" applyFill="1" applyBorder="1" applyAlignment="1">
      <alignment horizontal="left" wrapText="1"/>
    </xf>
    <xf numFmtId="176" fontId="0" fillId="0" borderId="0" xfId="57" applyNumberFormat="1" applyFont="1" applyFill="1" applyAlignment="1">
      <alignment horizontal="centerContinuous"/>
    </xf>
    <xf numFmtId="176" fontId="20" fillId="0" borderId="12" xfId="57" applyNumberFormat="1" applyFont="1" applyFill="1" applyBorder="1" applyAlignment="1">
      <alignment horizontal="center"/>
    </xf>
    <xf numFmtId="176" fontId="0" fillId="0" borderId="0" xfId="57" applyNumberFormat="1" applyFont="1" applyFill="1" applyAlignment="1">
      <alignment/>
    </xf>
    <xf numFmtId="49" fontId="20" fillId="0" borderId="0" xfId="57" applyNumberFormat="1" applyFont="1" applyFill="1" applyBorder="1" applyAlignment="1">
      <alignment/>
    </xf>
    <xf numFmtId="49" fontId="20" fillId="0" borderId="14" xfId="57" applyNumberFormat="1" applyFont="1" applyFill="1" applyBorder="1" applyAlignment="1">
      <alignment horizontal="center"/>
    </xf>
    <xf numFmtId="49" fontId="20" fillId="0" borderId="14" xfId="57" applyNumberFormat="1" applyFont="1" applyFill="1" applyBorder="1" applyAlignment="1">
      <alignment/>
    </xf>
    <xf numFmtId="177" fontId="20" fillId="0" borderId="12" xfId="57" applyNumberFormat="1" applyFont="1" applyFill="1" applyBorder="1" applyAlignment="1">
      <alignment horizontal="right"/>
    </xf>
    <xf numFmtId="192" fontId="41" fillId="0" borderId="0" xfId="57" applyNumberFormat="1" applyFont="1" applyFill="1" applyBorder="1" applyAlignment="1">
      <alignment horizontal="right"/>
    </xf>
    <xf numFmtId="177" fontId="41" fillId="0" borderId="0" xfId="57" applyNumberFormat="1" applyFont="1" applyFill="1" applyAlignment="1">
      <alignment horizontal="right"/>
    </xf>
    <xf numFmtId="177" fontId="0" fillId="0" borderId="11" xfId="57" applyNumberFormat="1" applyFont="1" applyFill="1" applyBorder="1" applyAlignment="1">
      <alignment horizontal="right"/>
    </xf>
    <xf numFmtId="176" fontId="23" fillId="0" borderId="11" xfId="57" applyNumberFormat="1" applyFont="1" applyFill="1" applyBorder="1" applyAlignment="1">
      <alignment/>
    </xf>
    <xf numFmtId="176" fontId="23" fillId="0" borderId="0" xfId="57" applyNumberFormat="1" applyFont="1" applyFill="1" applyBorder="1" applyAlignment="1">
      <alignment/>
    </xf>
    <xf numFmtId="176" fontId="23" fillId="0" borderId="12" xfId="57" applyNumberFormat="1" applyFont="1" applyFill="1" applyBorder="1" applyAlignment="1">
      <alignment/>
    </xf>
    <xf numFmtId="177" fontId="0" fillId="0" borderId="12" xfId="57" applyNumberFormat="1" applyFont="1" applyFill="1" applyBorder="1" applyAlignment="1">
      <alignment horizontal="right"/>
    </xf>
    <xf numFmtId="176" fontId="23" fillId="0" borderId="12" xfId="0" applyNumberFormat="1" applyFont="1" applyFill="1" applyBorder="1" applyAlignment="1">
      <alignment/>
    </xf>
    <xf numFmtId="176" fontId="24" fillId="0" borderId="10" xfId="57" applyNumberFormat="1" applyFont="1" applyFill="1" applyBorder="1" applyAlignment="1">
      <alignment/>
    </xf>
    <xf numFmtId="181" fontId="20" fillId="0" borderId="10" xfId="57" applyNumberFormat="1" applyFont="1" applyFill="1" applyBorder="1" applyAlignment="1">
      <alignment horizontal="right"/>
    </xf>
    <xf numFmtId="0" fontId="23" fillId="0" borderId="0" xfId="0" applyFont="1" applyFill="1" applyBorder="1" applyAlignment="1">
      <alignment/>
    </xf>
    <xf numFmtId="0" fontId="23" fillId="0" borderId="0" xfId="0" applyFont="1" applyFill="1" applyAlignment="1">
      <alignment/>
    </xf>
    <xf numFmtId="176" fontId="20" fillId="0" borderId="11" xfId="0" applyNumberFormat="1" applyFont="1" applyFill="1" applyBorder="1" applyAlignment="1">
      <alignment horizontal="right"/>
    </xf>
    <xf numFmtId="0" fontId="20" fillId="0" borderId="12" xfId="0" applyFont="1" applyFill="1" applyBorder="1" applyAlignment="1">
      <alignment/>
    </xf>
    <xf numFmtId="192" fontId="20" fillId="0" borderId="0" xfId="57" applyNumberFormat="1" applyFont="1" applyFill="1" applyBorder="1" applyAlignment="1">
      <alignment/>
    </xf>
    <xf numFmtId="0" fontId="23" fillId="0" borderId="0" xfId="0" applyFont="1" applyFill="1" applyBorder="1" applyAlignment="1">
      <alignment/>
    </xf>
    <xf numFmtId="0" fontId="20" fillId="0" borderId="14" xfId="0" applyFont="1" applyFill="1" applyBorder="1" applyAlignment="1">
      <alignment horizontal="center"/>
    </xf>
    <xf numFmtId="0" fontId="20" fillId="0" borderId="14" xfId="0" applyFont="1" applyFill="1" applyBorder="1" applyAlignment="1">
      <alignment/>
    </xf>
    <xf numFmtId="186" fontId="0" fillId="0" borderId="12" xfId="0" applyNumberFormat="1" applyFill="1" applyBorder="1" applyAlignment="1">
      <alignment/>
    </xf>
    <xf numFmtId="186" fontId="0" fillId="0" borderId="11" xfId="0" applyNumberFormat="1" applyFill="1" applyBorder="1" applyAlignment="1">
      <alignment/>
    </xf>
    <xf numFmtId="0" fontId="0" fillId="0" borderId="0" xfId="0" applyFill="1" applyAlignment="1">
      <alignment horizontal="right"/>
    </xf>
    <xf numFmtId="181" fontId="0" fillId="0" borderId="0" xfId="0" applyNumberFormat="1" applyFill="1" applyAlignment="1">
      <alignment horizontal="centerContinuous"/>
    </xf>
    <xf numFmtId="181" fontId="22" fillId="0" borderId="0" xfId="0" applyNumberFormat="1" applyFont="1" applyFill="1" applyAlignment="1">
      <alignment horizontal="centerContinuous"/>
    </xf>
    <xf numFmtId="0" fontId="22" fillId="0" borderId="0" xfId="0" applyFont="1" applyFill="1" applyAlignment="1">
      <alignment horizontal="centerContinuous"/>
    </xf>
    <xf numFmtId="0" fontId="39" fillId="0" borderId="0" xfId="0" applyFont="1" applyFill="1" applyBorder="1" applyAlignment="1">
      <alignment/>
    </xf>
    <xf numFmtId="181" fontId="20" fillId="0" borderId="0" xfId="0" applyNumberFormat="1" applyFont="1" applyFill="1" applyAlignment="1">
      <alignment horizontal="center"/>
    </xf>
    <xf numFmtId="181" fontId="29" fillId="0" borderId="0" xfId="0" applyNumberFormat="1" applyFont="1" applyFill="1" applyAlignment="1">
      <alignment horizontal="center"/>
    </xf>
    <xf numFmtId="0" fontId="39" fillId="0" borderId="10" xfId="0" applyFont="1" applyFill="1" applyBorder="1" applyAlignment="1">
      <alignment/>
    </xf>
    <xf numFmtId="0" fontId="20" fillId="0" borderId="10" xfId="0" applyNumberFormat="1" applyFont="1" applyFill="1" applyBorder="1" applyAlignment="1">
      <alignment horizontal="center"/>
    </xf>
    <xf numFmtId="181" fontId="29" fillId="0" borderId="10" xfId="0" applyNumberFormat="1" applyFont="1" applyFill="1" applyBorder="1" applyAlignment="1">
      <alignment horizontal="center"/>
    </xf>
    <xf numFmtId="0" fontId="21" fillId="0" borderId="0" xfId="0" applyFont="1" applyFill="1" applyAlignment="1">
      <alignment vertical="center" wrapText="1"/>
    </xf>
    <xf numFmtId="0" fontId="31" fillId="0" borderId="0" xfId="0" applyFont="1" applyFill="1" applyBorder="1" applyAlignment="1">
      <alignment horizontal="centerContinuous"/>
    </xf>
    <xf numFmtId="181" fontId="22" fillId="0" borderId="0" xfId="0" applyNumberFormat="1" applyFont="1" applyFill="1" applyAlignment="1">
      <alignment/>
    </xf>
    <xf numFmtId="192" fontId="0" fillId="0" borderId="10" xfId="0" applyNumberFormat="1" applyFill="1" applyBorder="1" applyAlignment="1">
      <alignment horizontal="right"/>
    </xf>
    <xf numFmtId="181" fontId="0" fillId="0" borderId="0" xfId="0" applyNumberFormat="1" applyFill="1" applyAlignment="1">
      <alignment horizontal="center"/>
    </xf>
    <xf numFmtId="41" fontId="20" fillId="0" borderId="10" xfId="0" applyNumberFormat="1" applyFont="1" applyFill="1" applyBorder="1" applyAlignment="1">
      <alignment horizontal="center"/>
    </xf>
    <xf numFmtId="41" fontId="20" fillId="0" borderId="14" xfId="0" applyNumberFormat="1" applyFont="1" applyFill="1" applyBorder="1" applyAlignment="1">
      <alignment horizontal="center"/>
    </xf>
    <xf numFmtId="186" fontId="20" fillId="0" borderId="12" xfId="55" applyNumberFormat="1" applyFont="1" applyFill="1" applyBorder="1" applyAlignment="1">
      <alignment/>
    </xf>
    <xf numFmtId="186" fontId="20" fillId="0" borderId="13" xfId="55" applyNumberFormat="1" applyFont="1" applyFill="1" applyBorder="1" applyAlignment="1">
      <alignment/>
    </xf>
    <xf numFmtId="0" fontId="0" fillId="0" borderId="14" xfId="0" applyFont="1" applyFill="1" applyBorder="1" applyAlignment="1">
      <alignment wrapText="1"/>
    </xf>
    <xf numFmtId="0" fontId="23" fillId="0" borderId="0" xfId="0" applyFont="1" applyFill="1" applyBorder="1" applyAlignment="1">
      <alignment horizontal="left"/>
    </xf>
    <xf numFmtId="0" fontId="20" fillId="0" borderId="0" xfId="0" applyFont="1" applyFill="1" applyAlignment="1">
      <alignment horizontal="right"/>
    </xf>
    <xf numFmtId="3" fontId="0" fillId="0" borderId="0" xfId="0" applyNumberFormat="1" applyFill="1" applyAlignment="1">
      <alignment horizontal="center"/>
    </xf>
    <xf numFmtId="3" fontId="0" fillId="0" borderId="12" xfId="0" applyNumberFormat="1" applyFill="1" applyBorder="1" applyAlignment="1">
      <alignment/>
    </xf>
    <xf numFmtId="3" fontId="0" fillId="0" borderId="0" xfId="0" applyNumberFormat="1" applyFill="1" applyAlignment="1">
      <alignment/>
    </xf>
    <xf numFmtId="0" fontId="21" fillId="0" borderId="0" xfId="0" applyFont="1" applyFill="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0" fontId="50" fillId="0" borderId="0" xfId="0" applyFont="1" applyFill="1" applyAlignment="1">
      <alignment horizontal="right"/>
    </xf>
    <xf numFmtId="176" fontId="21" fillId="0" borderId="0" xfId="0" applyNumberFormat="1" applyFont="1" applyFill="1" applyBorder="1" applyAlignment="1">
      <alignment/>
    </xf>
    <xf numFmtId="0" fontId="51" fillId="0" borderId="0" xfId="0" applyFont="1" applyFill="1" applyAlignment="1">
      <alignment/>
    </xf>
    <xf numFmtId="0" fontId="52" fillId="0" borderId="0" xfId="0" applyFont="1" applyFill="1" applyAlignment="1">
      <alignment/>
    </xf>
    <xf numFmtId="176" fontId="0" fillId="0" borderId="0" xfId="57" applyNumberFormat="1" applyFont="1" applyFill="1" applyBorder="1" applyAlignment="1">
      <alignment horizontal="centerContinuous"/>
    </xf>
    <xf numFmtId="176" fontId="0" fillId="0" borderId="0" xfId="57" applyNumberFormat="1" applyFill="1" applyAlignment="1">
      <alignment horizontal="centerContinuous"/>
    </xf>
    <xf numFmtId="49" fontId="20" fillId="0" borderId="10" xfId="60" applyNumberFormat="1" applyFont="1" applyFill="1" applyBorder="1" applyAlignment="1">
      <alignment horizontal="center"/>
    </xf>
    <xf numFmtId="187" fontId="0" fillId="0" borderId="0" xfId="57" applyNumberFormat="1" applyFont="1" applyFill="1" applyBorder="1" applyAlignment="1">
      <alignment horizontal="right"/>
    </xf>
    <xf numFmtId="49" fontId="20" fillId="0" borderId="0" xfId="0" applyNumberFormat="1" applyFont="1" applyFill="1" applyBorder="1" applyAlignment="1">
      <alignment horizontal="left"/>
    </xf>
    <xf numFmtId="177" fontId="41" fillId="0" borderId="0" xfId="57" applyNumberFormat="1" applyFont="1" applyFill="1" applyBorder="1" applyAlignment="1">
      <alignment horizontal="center"/>
    </xf>
    <xf numFmtId="187" fontId="0" fillId="0" borderId="0" xfId="0" applyNumberFormat="1" applyFill="1" applyAlignment="1">
      <alignment/>
    </xf>
    <xf numFmtId="187" fontId="20" fillId="0" borderId="0" xfId="0" applyNumberFormat="1" applyFont="1" applyFill="1" applyBorder="1" applyAlignment="1">
      <alignment/>
    </xf>
    <xf numFmtId="0" fontId="0" fillId="0" borderId="0" xfId="0" applyFill="1" applyAlignment="1" applyProtection="1">
      <alignment/>
      <protection locked="0"/>
    </xf>
    <xf numFmtId="0" fontId="26" fillId="0" borderId="0" xfId="0" applyFont="1" applyFill="1" applyAlignment="1">
      <alignment/>
    </xf>
    <xf numFmtId="176" fontId="26" fillId="0" borderId="0" xfId="0" applyNumberFormat="1" applyFont="1" applyFill="1" applyAlignment="1">
      <alignment/>
    </xf>
    <xf numFmtId="0" fontId="20" fillId="0" borderId="15" xfId="0" applyFont="1" applyFill="1" applyBorder="1" applyAlignment="1">
      <alignment horizontal="left"/>
    </xf>
    <xf numFmtId="0" fontId="30" fillId="0" borderId="15" xfId="0" applyFont="1" applyFill="1" applyBorder="1" applyAlignment="1">
      <alignment horizontal="center"/>
    </xf>
    <xf numFmtId="176" fontId="20" fillId="0" borderId="15" xfId="0" applyNumberFormat="1" applyFont="1" applyFill="1" applyBorder="1" applyAlignment="1">
      <alignment horizontal="right"/>
    </xf>
    <xf numFmtId="0" fontId="20" fillId="0" borderId="12" xfId="0" applyFont="1" applyFill="1" applyBorder="1" applyAlignment="1">
      <alignment horizontal="center"/>
    </xf>
    <xf numFmtId="0" fontId="20" fillId="0" borderId="0" xfId="64" applyFont="1" applyFill="1" applyAlignment="1">
      <alignment horizontal="center"/>
      <protection/>
    </xf>
    <xf numFmtId="0" fontId="20" fillId="0" borderId="0" xfId="0" applyFont="1" applyFill="1" applyAlignment="1">
      <alignment horizontal="right"/>
    </xf>
    <xf numFmtId="0" fontId="0" fillId="0" borderId="0" xfId="0" applyFill="1" applyBorder="1" applyAlignment="1">
      <alignment textRotation="180"/>
    </xf>
    <xf numFmtId="186" fontId="0" fillId="0" borderId="12" xfId="0" applyNumberFormat="1" applyFont="1" applyFill="1" applyBorder="1" applyAlignment="1">
      <alignment/>
    </xf>
    <xf numFmtId="0" fontId="0" fillId="0" borderId="0" xfId="64" applyFont="1" applyFill="1" applyBorder="1" applyAlignment="1">
      <alignment horizontal="left" wrapText="1"/>
      <protection/>
    </xf>
    <xf numFmtId="0" fontId="0" fillId="0" borderId="0" xfId="64" applyFont="1" applyFill="1" applyAlignment="1">
      <alignment horizontal="left" wrapText="1"/>
      <protection/>
    </xf>
    <xf numFmtId="176" fontId="22" fillId="0" borderId="0" xfId="64" applyNumberFormat="1" applyFont="1" applyFill="1" applyBorder="1" applyAlignment="1">
      <alignment horizontal="left"/>
      <protection/>
    </xf>
    <xf numFmtId="0" fontId="0" fillId="0" borderId="0" xfId="64" applyFont="1" applyFill="1" applyBorder="1" applyAlignment="1">
      <alignment horizontal="left"/>
      <protection/>
    </xf>
    <xf numFmtId="0" fontId="0" fillId="0" borderId="0" xfId="64" applyFill="1">
      <alignment/>
      <protection/>
    </xf>
    <xf numFmtId="0" fontId="20" fillId="0" borderId="0" xfId="64" applyFont="1" applyFill="1" applyBorder="1" applyAlignment="1">
      <alignment horizontal="centerContinuous"/>
      <protection/>
    </xf>
    <xf numFmtId="0" fontId="20" fillId="0" borderId="0" xfId="64" applyFont="1" applyFill="1" applyBorder="1" applyAlignment="1">
      <alignment horizontal="center"/>
      <protection/>
    </xf>
    <xf numFmtId="0" fontId="0" fillId="0" borderId="0" xfId="64" applyFill="1" applyBorder="1" applyAlignment="1">
      <alignment horizontal="center"/>
      <protection/>
    </xf>
    <xf numFmtId="0" fontId="0" fillId="0" borderId="0" xfId="64" applyFont="1" applyFill="1" applyBorder="1" applyAlignment="1">
      <alignment horizontal="centerContinuous"/>
      <protection/>
    </xf>
    <xf numFmtId="0" fontId="20" fillId="0" borderId="10" xfId="64" applyFont="1" applyFill="1" applyBorder="1">
      <alignment/>
      <protection/>
    </xf>
    <xf numFmtId="0" fontId="20" fillId="0" borderId="10" xfId="64" applyFont="1" applyFill="1" applyBorder="1" applyAlignment="1">
      <alignment horizontal="center"/>
      <protection/>
    </xf>
    <xf numFmtId="0" fontId="20" fillId="0" borderId="0" xfId="64" applyFont="1" applyFill="1" applyBorder="1">
      <alignment/>
      <protection/>
    </xf>
    <xf numFmtId="0" fontId="0" fillId="0" borderId="0" xfId="64" applyFill="1" applyBorder="1">
      <alignment/>
      <protection/>
    </xf>
    <xf numFmtId="0" fontId="27" fillId="0" borderId="0" xfId="64" applyFont="1" applyFill="1">
      <alignment/>
      <protection/>
    </xf>
    <xf numFmtId="0" fontId="22" fillId="0" borderId="0" xfId="64" applyFont="1" applyFill="1" applyBorder="1" applyAlignment="1">
      <alignment horizontal="center"/>
      <protection/>
    </xf>
    <xf numFmtId="0" fontId="31" fillId="0" borderId="0" xfId="64" applyFont="1" applyFill="1" applyBorder="1">
      <alignment/>
      <protection/>
    </xf>
    <xf numFmtId="0" fontId="20" fillId="0" borderId="0" xfId="64" applyFont="1" applyFill="1" applyBorder="1" applyAlignment="1">
      <alignment/>
      <protection/>
    </xf>
    <xf numFmtId="0" fontId="0" fillId="0" borderId="0" xfId="64" applyFont="1" applyFill="1" applyBorder="1" applyAlignment="1">
      <alignment/>
      <protection/>
    </xf>
    <xf numFmtId="192" fontId="22" fillId="0" borderId="0" xfId="64" applyNumberFormat="1" applyFont="1" applyFill="1" applyBorder="1" applyAlignment="1">
      <alignment horizontal="center"/>
      <protection/>
    </xf>
    <xf numFmtId="192" fontId="0" fillId="0" borderId="0" xfId="64" applyNumberFormat="1" applyFont="1" applyFill="1" applyBorder="1" applyAlignment="1">
      <alignment horizontal="right"/>
      <protection/>
    </xf>
    <xf numFmtId="0" fontId="0" fillId="0" borderId="0" xfId="64" applyFill="1" applyAlignment="1">
      <alignment horizontal="left" wrapText="1"/>
      <protection/>
    </xf>
    <xf numFmtId="0" fontId="23" fillId="0" borderId="0" xfId="64" applyFont="1" applyFill="1" applyBorder="1" applyAlignment="1">
      <alignment horizontal="center"/>
      <protection/>
    </xf>
    <xf numFmtId="192" fontId="0" fillId="0" borderId="0" xfId="53" applyNumberFormat="1" applyFont="1" applyFill="1" applyBorder="1" applyAlignment="1">
      <alignment horizontal="right"/>
    </xf>
    <xf numFmtId="49" fontId="20" fillId="0" borderId="0" xfId="64" applyNumberFormat="1" applyFont="1" applyFill="1" applyBorder="1" applyAlignment="1">
      <alignment horizontal="center"/>
      <protection/>
    </xf>
    <xf numFmtId="0" fontId="0" fillId="0" borderId="0" xfId="64" applyFont="1" applyFill="1" applyBorder="1">
      <alignment/>
      <protection/>
    </xf>
    <xf numFmtId="0" fontId="39" fillId="0" borderId="0" xfId="64" applyFont="1" applyFill="1">
      <alignment/>
      <protection/>
    </xf>
    <xf numFmtId="192" fontId="0" fillId="0" borderId="0" xfId="64" applyNumberFormat="1" applyFont="1" applyFill="1" applyAlignment="1">
      <alignment horizontal="right"/>
      <protection/>
    </xf>
    <xf numFmtId="0" fontId="0" fillId="0" borderId="0" xfId="64" applyFill="1" applyAlignment="1">
      <alignment horizontal="center"/>
      <protection/>
    </xf>
    <xf numFmtId="192" fontId="0" fillId="0" borderId="0" xfId="64" applyNumberFormat="1" applyFill="1">
      <alignment/>
      <protection/>
    </xf>
    <xf numFmtId="0" fontId="20" fillId="0" borderId="0" xfId="64" applyFont="1" applyFill="1">
      <alignment/>
      <protection/>
    </xf>
    <xf numFmtId="0" fontId="23" fillId="0" borderId="0" xfId="64" applyFont="1" applyFill="1" applyAlignment="1">
      <alignment horizontal="center"/>
      <protection/>
    </xf>
    <xf numFmtId="0" fontId="0" fillId="0" borderId="0" xfId="64" applyFont="1" applyFill="1">
      <alignment/>
      <protection/>
    </xf>
    <xf numFmtId="3" fontId="0" fillId="0" borderId="0" xfId="64" applyNumberFormat="1" applyFill="1" applyBorder="1">
      <alignment/>
      <protection/>
    </xf>
    <xf numFmtId="0" fontId="27" fillId="0" borderId="0" xfId="64" applyFont="1" applyFill="1" applyAlignment="1">
      <alignment horizontal="center"/>
      <protection/>
    </xf>
    <xf numFmtId="0" fontId="0" fillId="0" borderId="0" xfId="64" applyFont="1" applyFill="1" applyAlignment="1">
      <alignment horizontal="center"/>
      <protection/>
    </xf>
    <xf numFmtId="0" fontId="0" fillId="0" borderId="12" xfId="64" applyFont="1" applyFill="1" applyBorder="1">
      <alignment/>
      <protection/>
    </xf>
    <xf numFmtId="0" fontId="22" fillId="0" borderId="12" xfId="64" applyFont="1" applyFill="1" applyBorder="1" applyAlignment="1">
      <alignment horizontal="center"/>
      <protection/>
    </xf>
    <xf numFmtId="192" fontId="22" fillId="0" borderId="12" xfId="64" applyNumberFormat="1" applyFont="1" applyFill="1" applyBorder="1" applyAlignment="1">
      <alignment horizontal="center"/>
      <protection/>
    </xf>
    <xf numFmtId="192" fontId="0" fillId="0" borderId="12" xfId="64" applyNumberFormat="1" applyFont="1" applyFill="1" applyBorder="1" applyAlignment="1">
      <alignment horizontal="right"/>
      <protection/>
    </xf>
    <xf numFmtId="192" fontId="0" fillId="0" borderId="12" xfId="53" applyNumberFormat="1" applyFont="1" applyFill="1" applyBorder="1" applyAlignment="1">
      <alignment horizontal="right"/>
    </xf>
    <xf numFmtId="0" fontId="0" fillId="0" borderId="10" xfId="64" applyFont="1" applyFill="1" applyBorder="1">
      <alignment/>
      <protection/>
    </xf>
    <xf numFmtId="0" fontId="22" fillId="0" borderId="10" xfId="64" applyFont="1" applyFill="1" applyBorder="1" applyAlignment="1">
      <alignment horizontal="center"/>
      <protection/>
    </xf>
    <xf numFmtId="192" fontId="22" fillId="0" borderId="10" xfId="64" applyNumberFormat="1" applyFont="1" applyFill="1" applyBorder="1" applyAlignment="1">
      <alignment horizontal="center"/>
      <protection/>
    </xf>
    <xf numFmtId="0" fontId="0" fillId="0" borderId="10" xfId="64" applyFont="1" applyFill="1" applyBorder="1" applyAlignment="1">
      <alignment horizontal="center"/>
      <protection/>
    </xf>
    <xf numFmtId="177" fontId="0" fillId="0" borderId="0" xfId="64" applyNumberFormat="1" applyFill="1">
      <alignment/>
      <protection/>
    </xf>
    <xf numFmtId="0" fontId="26" fillId="0" borderId="0" xfId="64" applyFont="1" applyFill="1">
      <alignment/>
      <protection/>
    </xf>
    <xf numFmtId="0" fontId="0" fillId="0" borderId="0" xfId="64" applyFont="1" applyFill="1" applyBorder="1" applyAlignment="1">
      <alignment horizontal="center"/>
      <protection/>
    </xf>
    <xf numFmtId="0" fontId="0" fillId="0" borderId="13" xfId="0" applyFont="1" applyFill="1" applyBorder="1" applyAlignment="1">
      <alignment horizontal="left"/>
    </xf>
    <xf numFmtId="0" fontId="0" fillId="0" borderId="13" xfId="0" applyFont="1" applyFill="1" applyBorder="1" applyAlignment="1">
      <alignment horizontal="right"/>
    </xf>
    <xf numFmtId="192" fontId="0" fillId="0" borderId="13" xfId="0" applyNumberFormat="1" applyFont="1" applyFill="1" applyBorder="1" applyAlignment="1">
      <alignment horizontal="left"/>
    </xf>
    <xf numFmtId="186" fontId="0" fillId="0" borderId="0" xfId="0" applyNumberFormat="1" applyFont="1" applyFill="1" applyBorder="1" applyAlignment="1">
      <alignment horizontal="right"/>
    </xf>
    <xf numFmtId="186" fontId="0" fillId="0" borderId="0" xfId="54" applyNumberFormat="1" applyFont="1" applyFill="1" applyBorder="1" applyAlignment="1">
      <alignment horizontal="right"/>
    </xf>
    <xf numFmtId="186" fontId="0" fillId="0" borderId="0" xfId="0" applyNumberFormat="1" applyFont="1" applyFill="1" applyAlignment="1">
      <alignment horizontal="right"/>
    </xf>
    <xf numFmtId="186" fontId="0" fillId="0" borderId="12" xfId="0" applyNumberFormat="1" applyFont="1" applyFill="1" applyBorder="1" applyAlignment="1">
      <alignment horizontal="right"/>
    </xf>
    <xf numFmtId="186" fontId="20" fillId="0" borderId="10" xfId="0" applyNumberFormat="1" applyFont="1" applyFill="1" applyBorder="1" applyAlignment="1">
      <alignment horizontal="right"/>
    </xf>
    <xf numFmtId="0" fontId="0" fillId="0" borderId="0" xfId="64" applyFill="1" applyAlignment="1">
      <alignment vertical="top"/>
      <protection/>
    </xf>
    <xf numFmtId="0" fontId="20" fillId="0" borderId="0" xfId="64" applyFont="1" applyFill="1" applyAlignment="1">
      <alignment horizontal="centerContinuous" vertical="top"/>
      <protection/>
    </xf>
    <xf numFmtId="0" fontId="20" fillId="0" borderId="0" xfId="64" applyFont="1" applyFill="1" applyAlignment="1">
      <alignment horizontal="centerContinuous"/>
      <protection/>
    </xf>
    <xf numFmtId="0" fontId="0" fillId="0" borderId="0" xfId="64" applyFill="1" applyAlignment="1">
      <alignment horizontal="centerContinuous"/>
      <protection/>
    </xf>
    <xf numFmtId="176" fontId="0" fillId="0" borderId="0" xfId="52" applyNumberFormat="1" applyFill="1" applyAlignment="1">
      <alignment horizontal="centerContinuous"/>
    </xf>
    <xf numFmtId="176" fontId="0" fillId="0" borderId="0" xfId="52" applyNumberFormat="1" applyFont="1" applyFill="1" applyAlignment="1">
      <alignment horizontal="centerContinuous"/>
    </xf>
    <xf numFmtId="0" fontId="0" fillId="0" borderId="0" xfId="64" applyFont="1" applyFill="1" applyAlignment="1">
      <alignment horizontal="centerContinuous"/>
      <protection/>
    </xf>
    <xf numFmtId="176" fontId="22" fillId="0" borderId="0" xfId="64" applyNumberFormat="1" applyFont="1" applyFill="1" applyBorder="1">
      <alignment/>
      <protection/>
    </xf>
    <xf numFmtId="184" fontId="0" fillId="0" borderId="0" xfId="52" applyNumberFormat="1" applyFont="1" applyFill="1" applyBorder="1" applyAlignment="1">
      <alignment horizontal="center"/>
    </xf>
    <xf numFmtId="176" fontId="22" fillId="0" borderId="0" xfId="52" applyNumberFormat="1" applyFont="1" applyFill="1" applyBorder="1" applyAlignment="1">
      <alignment horizontal="center"/>
    </xf>
    <xf numFmtId="176" fontId="0" fillId="0" borderId="0" xfId="52" applyNumberFormat="1" applyFont="1" applyFill="1" applyBorder="1" applyAlignment="1">
      <alignment horizontal="center"/>
    </xf>
    <xf numFmtId="176" fontId="0" fillId="0" borderId="0" xfId="64" applyNumberFormat="1" applyFont="1" applyFill="1" applyBorder="1" applyAlignment="1">
      <alignment horizontal="center"/>
      <protection/>
    </xf>
    <xf numFmtId="0" fontId="20" fillId="0" borderId="0" xfId="64" applyFont="1" applyFill="1" applyAlignment="1">
      <alignment vertical="top"/>
      <protection/>
    </xf>
    <xf numFmtId="176" fontId="0" fillId="0" borderId="0" xfId="64" applyNumberFormat="1" applyFont="1" applyFill="1">
      <alignment/>
      <protection/>
    </xf>
    <xf numFmtId="0" fontId="23" fillId="0" borderId="0" xfId="64" applyFont="1" applyFill="1">
      <alignment/>
      <protection/>
    </xf>
    <xf numFmtId="0" fontId="23" fillId="0" borderId="0" xfId="64" applyFont="1" applyFill="1" applyAlignment="1">
      <alignment vertical="top"/>
      <protection/>
    </xf>
    <xf numFmtId="0" fontId="23" fillId="0" borderId="0" xfId="64" applyFont="1" applyFill="1" applyAlignment="1">
      <alignment horizontal="left" wrapText="1"/>
      <protection/>
    </xf>
    <xf numFmtId="0" fontId="22" fillId="0" borderId="0" xfId="64" applyFont="1" applyFill="1" applyAlignment="1">
      <alignment horizontal="center" wrapText="1"/>
      <protection/>
    </xf>
    <xf numFmtId="0" fontId="0" fillId="0" borderId="0" xfId="64" applyFont="1" applyFill="1" applyAlignment="1">
      <alignment wrapText="1"/>
      <protection/>
    </xf>
    <xf numFmtId="49" fontId="22" fillId="0" borderId="0" xfId="64" applyNumberFormat="1" applyFont="1" applyFill="1" applyAlignment="1">
      <alignment horizontal="right"/>
      <protection/>
    </xf>
    <xf numFmtId="176" fontId="0" fillId="0" borderId="0" xfId="64" applyNumberFormat="1" applyFont="1" applyFill="1" applyAlignment="1">
      <alignment horizontal="center"/>
      <protection/>
    </xf>
    <xf numFmtId="0" fontId="33" fillId="0" borderId="0" xfId="64" applyFont="1" applyFill="1">
      <alignment/>
      <protection/>
    </xf>
    <xf numFmtId="0" fontId="33" fillId="0" borderId="0" xfId="64" applyFont="1" applyFill="1" applyAlignment="1">
      <alignment vertical="top"/>
      <protection/>
    </xf>
    <xf numFmtId="0" fontId="42" fillId="0" borderId="0" xfId="64" applyFont="1" applyFill="1" applyBorder="1" applyAlignment="1">
      <alignment horizontal="left"/>
      <protection/>
    </xf>
    <xf numFmtId="0" fontId="42" fillId="0" borderId="0" xfId="64" applyFont="1" applyFill="1" applyBorder="1" applyAlignment="1">
      <alignment horizontal="centerContinuous"/>
      <protection/>
    </xf>
    <xf numFmtId="0" fontId="33" fillId="0" borderId="0" xfId="64" applyFont="1" applyFill="1" applyBorder="1" applyAlignment="1">
      <alignment horizontal="centerContinuous"/>
      <protection/>
    </xf>
    <xf numFmtId="176" fontId="33" fillId="0" borderId="0" xfId="52" applyNumberFormat="1" applyFont="1" applyFill="1" applyBorder="1" applyAlignment="1">
      <alignment horizontal="centerContinuous"/>
    </xf>
    <xf numFmtId="176" fontId="33" fillId="0" borderId="0" xfId="52" applyNumberFormat="1" applyFont="1" applyFill="1" applyBorder="1" applyAlignment="1">
      <alignment horizontal="center"/>
    </xf>
    <xf numFmtId="176" fontId="26" fillId="0" borderId="0" xfId="52" applyNumberFormat="1" applyFont="1" applyFill="1" applyBorder="1" applyAlignment="1">
      <alignment horizontal="center"/>
    </xf>
    <xf numFmtId="176" fontId="26" fillId="0" borderId="0" xfId="64" applyNumberFormat="1" applyFont="1" applyFill="1">
      <alignment/>
      <protection/>
    </xf>
    <xf numFmtId="0" fontId="20" fillId="0" borderId="0" xfId="64" applyFont="1" applyFill="1" applyBorder="1" applyAlignment="1">
      <alignment wrapText="1"/>
      <protection/>
    </xf>
    <xf numFmtId="0" fontId="42" fillId="0" borderId="0" xfId="64" applyFont="1" applyFill="1" applyBorder="1" applyAlignment="1">
      <alignment/>
      <protection/>
    </xf>
    <xf numFmtId="0" fontId="0" fillId="0" borderId="0" xfId="64" applyFont="1" applyFill="1" applyAlignment="1">
      <alignment/>
      <protection/>
    </xf>
    <xf numFmtId="0" fontId="22" fillId="0" borderId="0" xfId="64" applyNumberFormat="1" applyFont="1" applyFill="1" applyAlignment="1">
      <alignment horizontal="center"/>
      <protection/>
    </xf>
    <xf numFmtId="0" fontId="0" fillId="0" borderId="0" xfId="64" applyNumberFormat="1" applyFont="1" applyFill="1" applyAlignment="1">
      <alignment horizontal="center"/>
      <protection/>
    </xf>
    <xf numFmtId="0" fontId="20" fillId="0" borderId="0" xfId="64" applyFont="1" applyFill="1" applyBorder="1" applyAlignment="1">
      <alignment horizontal="left"/>
      <protection/>
    </xf>
    <xf numFmtId="0" fontId="21" fillId="0" borderId="0" xfId="64" applyFont="1" applyFill="1" applyBorder="1" applyAlignment="1">
      <alignment horizontal="centerContinuous"/>
      <protection/>
    </xf>
    <xf numFmtId="176" fontId="0" fillId="0" borderId="0" xfId="52" applyNumberFormat="1" applyFont="1" applyFill="1" applyBorder="1" applyAlignment="1">
      <alignment horizontal="centerContinuous"/>
    </xf>
    <xf numFmtId="0" fontId="22" fillId="0" borderId="0" xfId="52" applyNumberFormat="1" applyFont="1" applyFill="1" applyBorder="1" applyAlignment="1">
      <alignment horizontal="center"/>
    </xf>
    <xf numFmtId="0" fontId="0" fillId="0" borderId="0" xfId="52" applyNumberFormat="1" applyFont="1" applyFill="1" applyBorder="1" applyAlignment="1">
      <alignment horizontal="center"/>
    </xf>
    <xf numFmtId="0" fontId="20" fillId="0" borderId="0" xfId="64" applyFont="1" applyFill="1" applyAlignment="1">
      <alignment horizontal="left"/>
      <protection/>
    </xf>
    <xf numFmtId="0" fontId="0" fillId="0" borderId="0" xfId="64" applyFont="1" applyFill="1" applyAlignment="1">
      <alignment horizontal="right"/>
      <protection/>
    </xf>
    <xf numFmtId="0" fontId="23" fillId="0" borderId="12" xfId="64" applyFont="1" applyFill="1" applyBorder="1" applyAlignment="1">
      <alignment horizontal="center"/>
      <protection/>
    </xf>
    <xf numFmtId="0" fontId="22" fillId="0" borderId="0" xfId="64" applyNumberFormat="1" applyFont="1" applyFill="1" applyBorder="1" applyAlignment="1">
      <alignment horizontal="center"/>
      <protection/>
    </xf>
    <xf numFmtId="0" fontId="0" fillId="0" borderId="0" xfId="64" applyNumberFormat="1" applyFont="1" applyFill="1" applyBorder="1" applyAlignment="1">
      <alignment horizontal="center"/>
      <protection/>
    </xf>
    <xf numFmtId="0" fontId="22" fillId="0" borderId="0" xfId="64" applyNumberFormat="1" applyFont="1" applyFill="1" applyBorder="1" applyAlignment="1">
      <alignment horizontal="left"/>
      <protection/>
    </xf>
    <xf numFmtId="0" fontId="0" fillId="0" borderId="0" xfId="64" applyNumberFormat="1" applyFont="1" applyFill="1" applyBorder="1" applyAlignment="1">
      <alignment horizontal="left"/>
      <protection/>
    </xf>
    <xf numFmtId="0" fontId="20" fillId="0" borderId="0" xfId="64" applyFont="1" applyFill="1" applyAlignment="1">
      <alignment wrapText="1"/>
      <protection/>
    </xf>
    <xf numFmtId="0" fontId="20" fillId="0" borderId="0" xfId="64" applyFont="1" applyFill="1" applyAlignment="1">
      <alignment horizontal="right" wrapText="1"/>
      <protection/>
    </xf>
    <xf numFmtId="0" fontId="0" fillId="0" borderId="0" xfId="64" applyFont="1" applyFill="1" applyBorder="1" applyAlignment="1">
      <alignment horizontal="right"/>
      <protection/>
    </xf>
    <xf numFmtId="0" fontId="22" fillId="0" borderId="0" xfId="64" applyFont="1" applyFill="1" applyAlignment="1">
      <alignment horizontal="center"/>
      <protection/>
    </xf>
    <xf numFmtId="49" fontId="37" fillId="0" borderId="0" xfId="64" applyNumberFormat="1" applyFont="1" applyFill="1" applyBorder="1" applyAlignment="1" quotePrefix="1">
      <alignment horizontal="right"/>
      <protection/>
    </xf>
    <xf numFmtId="0" fontId="22" fillId="0" borderId="0" xfId="64" applyFont="1" applyFill="1" applyBorder="1">
      <alignment/>
      <protection/>
    </xf>
    <xf numFmtId="176" fontId="22" fillId="0" borderId="0" xfId="64" applyNumberFormat="1" applyFont="1" applyFill="1" applyBorder="1" applyAlignment="1">
      <alignment horizontal="center"/>
      <protection/>
    </xf>
    <xf numFmtId="176" fontId="0" fillId="0" borderId="0" xfId="52" applyNumberFormat="1" applyFont="1" applyFill="1" applyBorder="1" applyAlignment="1">
      <alignment horizontal="right"/>
    </xf>
    <xf numFmtId="0" fontId="0" fillId="0" borderId="0" xfId="64" applyFill="1" applyBorder="1" applyAlignment="1">
      <alignment vertical="top"/>
      <protection/>
    </xf>
    <xf numFmtId="0" fontId="0" fillId="0" borderId="10" xfId="64" applyFont="1" applyFill="1" applyBorder="1" applyAlignment="1">
      <alignment/>
      <protection/>
    </xf>
    <xf numFmtId="0" fontId="24" fillId="0" borderId="10" xfId="64" applyFont="1" applyFill="1" applyBorder="1" applyAlignment="1">
      <alignment horizontal="center"/>
      <protection/>
    </xf>
    <xf numFmtId="0" fontId="22" fillId="0" borderId="0" xfId="64" applyFont="1" applyFill="1" applyAlignment="1">
      <alignment/>
      <protection/>
    </xf>
    <xf numFmtId="176" fontId="22" fillId="0" borderId="0" xfId="64" applyNumberFormat="1" applyFont="1" applyFill="1" applyAlignment="1">
      <alignment horizontal="center"/>
      <protection/>
    </xf>
    <xf numFmtId="176" fontId="0" fillId="0" borderId="0" xfId="64" applyNumberFormat="1" applyFont="1" applyFill="1" applyBorder="1" applyAlignment="1">
      <alignment horizontal="left"/>
      <protection/>
    </xf>
    <xf numFmtId="0" fontId="22" fillId="0" borderId="0" xfId="64" applyFont="1" applyFill="1" applyAlignment="1">
      <alignment horizontal="right"/>
      <protection/>
    </xf>
    <xf numFmtId="176" fontId="27" fillId="0" borderId="0" xfId="64" applyNumberFormat="1" applyFont="1" applyFill="1" applyBorder="1" applyAlignment="1">
      <alignment horizontal="right"/>
      <protection/>
    </xf>
    <xf numFmtId="0" fontId="0" fillId="0" borderId="0" xfId="64" applyFont="1" applyFill="1" applyBorder="1" applyAlignment="1">
      <alignment vertical="top"/>
      <protection/>
    </xf>
    <xf numFmtId="176" fontId="22" fillId="0" borderId="10" xfId="64" applyNumberFormat="1" applyFont="1" applyFill="1" applyBorder="1" applyAlignment="1">
      <alignment horizontal="right"/>
      <protection/>
    </xf>
    <xf numFmtId="176" fontId="31" fillId="0" borderId="10" xfId="52" applyNumberFormat="1" applyFont="1" applyFill="1" applyBorder="1" applyAlignment="1" quotePrefix="1">
      <alignment horizontal="left"/>
    </xf>
    <xf numFmtId="176" fontId="22" fillId="0" borderId="10" xfId="64" applyNumberFormat="1" applyFont="1" applyFill="1" applyBorder="1" applyAlignment="1">
      <alignment horizontal="center"/>
      <protection/>
    </xf>
    <xf numFmtId="176" fontId="31" fillId="0" borderId="10" xfId="52" applyNumberFormat="1" applyFont="1" applyFill="1" applyBorder="1" applyAlignment="1">
      <alignment horizontal="center"/>
    </xf>
    <xf numFmtId="0" fontId="0" fillId="0" borderId="10" xfId="64" applyFill="1" applyBorder="1">
      <alignment/>
      <protection/>
    </xf>
    <xf numFmtId="176" fontId="0" fillId="0" borderId="10" xfId="64" applyNumberFormat="1" applyFont="1" applyFill="1" applyBorder="1" applyAlignment="1">
      <alignment horizontal="center"/>
      <protection/>
    </xf>
    <xf numFmtId="0" fontId="23" fillId="0" borderId="0" xfId="64" applyFont="1" applyFill="1" applyAlignment="1">
      <alignment horizontal="center" wrapText="1"/>
      <protection/>
    </xf>
    <xf numFmtId="176" fontId="22" fillId="0" borderId="0" xfId="64" applyNumberFormat="1" applyFont="1" applyFill="1" applyAlignment="1">
      <alignment horizontal="right"/>
      <protection/>
    </xf>
    <xf numFmtId="0" fontId="28" fillId="0" borderId="0" xfId="64" applyFont="1" applyFill="1" applyBorder="1" applyAlignment="1">
      <alignment/>
      <protection/>
    </xf>
    <xf numFmtId="0" fontId="27" fillId="0" borderId="0" xfId="64" applyFont="1" applyFill="1" applyBorder="1">
      <alignment/>
      <protection/>
    </xf>
    <xf numFmtId="176" fontId="27" fillId="0" borderId="0" xfId="64" applyNumberFormat="1" applyFont="1" applyFill="1" applyBorder="1">
      <alignment/>
      <protection/>
    </xf>
    <xf numFmtId="176" fontId="27" fillId="0" borderId="0" xfId="52" applyNumberFormat="1" applyFont="1" applyFill="1" applyBorder="1" applyAlignment="1">
      <alignment horizontal="center"/>
    </xf>
    <xf numFmtId="176" fontId="22" fillId="0" borderId="0" xfId="64" applyNumberFormat="1" applyFont="1" applyFill="1" applyBorder="1" applyAlignment="1">
      <alignment horizontal="center" wrapText="1"/>
      <protection/>
    </xf>
    <xf numFmtId="176" fontId="0" fillId="0" borderId="0" xfId="64" applyNumberFormat="1" applyFont="1" applyFill="1" applyBorder="1" applyAlignment="1">
      <alignment horizontal="center" wrapText="1"/>
      <protection/>
    </xf>
    <xf numFmtId="49" fontId="24" fillId="0" borderId="0" xfId="64" applyNumberFormat="1" applyFont="1" applyFill="1" applyBorder="1" applyAlignment="1">
      <alignment horizontal="center"/>
      <protection/>
    </xf>
    <xf numFmtId="176" fontId="22" fillId="0" borderId="0" xfId="64" applyNumberFormat="1" applyFont="1" applyFill="1" applyAlignment="1">
      <alignment/>
      <protection/>
    </xf>
    <xf numFmtId="176" fontId="0" fillId="0" borderId="0" xfId="64" applyNumberFormat="1" applyFont="1" applyFill="1" applyAlignment="1">
      <alignment/>
      <protection/>
    </xf>
    <xf numFmtId="184" fontId="0" fillId="0" borderId="0" xfId="64" applyNumberFormat="1" applyFont="1" applyFill="1" applyBorder="1" applyAlignment="1">
      <alignment horizontal="center"/>
      <protection/>
    </xf>
    <xf numFmtId="0" fontId="0" fillId="0" borderId="10" xfId="64" applyFont="1" applyFill="1" applyBorder="1" applyAlignment="1">
      <alignment horizontal="left" wrapText="1"/>
      <protection/>
    </xf>
    <xf numFmtId="0" fontId="22" fillId="0" borderId="10" xfId="64" applyFont="1" applyFill="1" applyBorder="1" applyAlignment="1">
      <alignment horizontal="right"/>
      <protection/>
    </xf>
    <xf numFmtId="0" fontId="22" fillId="0" borderId="10" xfId="64" applyNumberFormat="1" applyFont="1" applyFill="1" applyBorder="1" applyAlignment="1">
      <alignment horizontal="center"/>
      <protection/>
    </xf>
    <xf numFmtId="0" fontId="0" fillId="0" borderId="10" xfId="64" applyNumberFormat="1" applyFont="1" applyFill="1" applyBorder="1" applyAlignment="1">
      <alignment horizontal="center"/>
      <protection/>
    </xf>
    <xf numFmtId="49" fontId="37" fillId="0" borderId="10" xfId="64" applyNumberFormat="1" applyFont="1" applyFill="1" applyBorder="1" applyAlignment="1" quotePrefix="1">
      <alignment horizontal="center"/>
      <protection/>
    </xf>
    <xf numFmtId="176" fontId="0" fillId="0" borderId="10" xfId="52" applyNumberFormat="1" applyFont="1" applyFill="1" applyBorder="1" applyAlignment="1">
      <alignment horizontal="center"/>
    </xf>
    <xf numFmtId="176" fontId="0" fillId="0" borderId="0" xfId="64" applyNumberFormat="1" applyFont="1" applyFill="1" applyBorder="1">
      <alignment/>
      <protection/>
    </xf>
    <xf numFmtId="176" fontId="31" fillId="0" borderId="0" xfId="52" applyNumberFormat="1" applyFont="1" applyFill="1" applyBorder="1" applyAlignment="1">
      <alignment horizontal="center"/>
    </xf>
    <xf numFmtId="0" fontId="0" fillId="0" borderId="10" xfId="64" applyFont="1" applyFill="1" applyBorder="1" applyAlignment="1">
      <alignment horizontal="left"/>
      <protection/>
    </xf>
    <xf numFmtId="176" fontId="22" fillId="0" borderId="10" xfId="64" applyNumberFormat="1" applyFont="1" applyFill="1" applyBorder="1">
      <alignment/>
      <protection/>
    </xf>
    <xf numFmtId="184" fontId="0" fillId="0" borderId="10" xfId="52" applyNumberFormat="1" applyFont="1" applyFill="1" applyBorder="1" applyAlignment="1">
      <alignment horizontal="center"/>
    </xf>
    <xf numFmtId="176" fontId="22" fillId="0" borderId="10" xfId="52" applyNumberFormat="1" applyFont="1" applyFill="1" applyBorder="1" applyAlignment="1">
      <alignment horizontal="center"/>
    </xf>
    <xf numFmtId="0" fontId="0" fillId="0" borderId="0" xfId="64" applyFont="1" applyFill="1" applyAlignment="1">
      <alignment horizontal="left"/>
      <protection/>
    </xf>
    <xf numFmtId="176" fontId="22" fillId="0" borderId="0" xfId="64" applyNumberFormat="1" applyFont="1" applyFill="1">
      <alignment/>
      <protection/>
    </xf>
    <xf numFmtId="176" fontId="22" fillId="0" borderId="0" xfId="52" applyNumberFormat="1" applyFont="1" applyFill="1" applyBorder="1" applyAlignment="1">
      <alignment horizontal="right"/>
    </xf>
    <xf numFmtId="184" fontId="27" fillId="0" borderId="0" xfId="52" applyNumberFormat="1" applyFont="1" applyFill="1" applyBorder="1" applyAlignment="1">
      <alignment horizontal="center"/>
    </xf>
    <xf numFmtId="0" fontId="53" fillId="0" borderId="0" xfId="64" applyFont="1" applyFill="1" applyBorder="1">
      <alignment/>
      <protection/>
    </xf>
    <xf numFmtId="0" fontId="53" fillId="0" borderId="0" xfId="64" applyFont="1" applyFill="1">
      <alignment/>
      <protection/>
    </xf>
    <xf numFmtId="176" fontId="55" fillId="0" borderId="0" xfId="52" applyNumberFormat="1" applyFont="1" applyFill="1" applyBorder="1" applyAlignment="1">
      <alignment horizontal="center"/>
    </xf>
    <xf numFmtId="176" fontId="22" fillId="0" borderId="16" xfId="52" applyNumberFormat="1" applyFont="1" applyFill="1" applyBorder="1" applyAlignment="1">
      <alignment horizontal="center"/>
    </xf>
    <xf numFmtId="0" fontId="56" fillId="0" borderId="0" xfId="64" applyFont="1" applyFill="1">
      <alignment/>
      <protection/>
    </xf>
    <xf numFmtId="176" fontId="0" fillId="0" borderId="10" xfId="52" applyNumberFormat="1" applyFont="1" applyFill="1" applyBorder="1" applyAlignment="1">
      <alignment/>
    </xf>
    <xf numFmtId="184" fontId="57" fillId="0" borderId="10" xfId="64" applyNumberFormat="1" applyFont="1" applyFill="1" applyBorder="1">
      <alignment/>
      <protection/>
    </xf>
    <xf numFmtId="49" fontId="20" fillId="0" borderId="10" xfId="64" applyNumberFormat="1" applyFont="1" applyFill="1" applyBorder="1" applyAlignment="1">
      <alignment horizontal="center"/>
      <protection/>
    </xf>
    <xf numFmtId="0" fontId="23" fillId="0" borderId="0" xfId="64" applyFont="1" applyFill="1" applyBorder="1" applyAlignment="1">
      <alignment horizontal="left"/>
      <protection/>
    </xf>
    <xf numFmtId="0" fontId="23" fillId="0" borderId="0" xfId="64" applyFont="1" applyFill="1" applyAlignment="1">
      <alignment horizontal="left"/>
      <protection/>
    </xf>
    <xf numFmtId="0" fontId="0" fillId="0" borderId="10" xfId="64" applyFill="1" applyBorder="1" applyAlignment="1">
      <alignment/>
      <protection/>
    </xf>
    <xf numFmtId="0" fontId="0" fillId="0" borderId="0" xfId="64" applyFill="1" applyBorder="1" applyAlignment="1">
      <alignment horizontal="centerContinuous"/>
      <protection/>
    </xf>
    <xf numFmtId="176" fontId="0" fillId="0" borderId="0" xfId="50" applyNumberFormat="1" applyFill="1" applyBorder="1" applyAlignment="1">
      <alignment horizontal="centerContinuous"/>
    </xf>
    <xf numFmtId="177" fontId="0" fillId="0" borderId="0" xfId="50" applyNumberFormat="1" applyFill="1" applyBorder="1" applyAlignment="1">
      <alignment horizontal="centerContinuous"/>
    </xf>
    <xf numFmtId="0" fontId="0" fillId="0" borderId="0" xfId="64" applyFill="1" applyAlignment="1">
      <alignment/>
      <protection/>
    </xf>
    <xf numFmtId="192" fontId="22" fillId="0" borderId="0" xfId="64" applyNumberFormat="1" applyFont="1" applyFill="1" applyBorder="1" applyAlignment="1">
      <alignment horizontal="right"/>
      <protection/>
    </xf>
    <xf numFmtId="0" fontId="0" fillId="0" borderId="0" xfId="64" applyFill="1" applyBorder="1" applyAlignment="1">
      <alignment/>
      <protection/>
    </xf>
    <xf numFmtId="0" fontId="20" fillId="0" borderId="0" xfId="64" applyFont="1" applyFill="1" applyAlignment="1">
      <alignment/>
      <protection/>
    </xf>
    <xf numFmtId="176" fontId="22" fillId="0" borderId="0" xfId="50" applyNumberFormat="1" applyFont="1" applyFill="1" applyBorder="1" applyAlignment="1">
      <alignment horizontal="center"/>
    </xf>
    <xf numFmtId="192" fontId="22" fillId="0" borderId="0" xfId="50" applyNumberFormat="1" applyFont="1" applyFill="1" applyBorder="1" applyAlignment="1">
      <alignment horizontal="right"/>
    </xf>
    <xf numFmtId="0" fontId="0" fillId="0" borderId="12" xfId="64" applyFill="1" applyBorder="1">
      <alignment/>
      <protection/>
    </xf>
    <xf numFmtId="192" fontId="22" fillId="0" borderId="0" xfId="64" applyNumberFormat="1" applyFont="1" applyFill="1" applyAlignment="1">
      <alignment horizontal="right"/>
      <protection/>
    </xf>
    <xf numFmtId="0" fontId="0" fillId="0" borderId="12" xfId="64" applyFont="1" applyFill="1" applyBorder="1" applyAlignment="1">
      <alignment/>
      <protection/>
    </xf>
    <xf numFmtId="0" fontId="20" fillId="0" borderId="12" xfId="64" applyFont="1" applyFill="1" applyBorder="1" applyAlignment="1">
      <alignment/>
      <protection/>
    </xf>
    <xf numFmtId="0" fontId="20" fillId="0" borderId="12" xfId="64" applyFont="1" applyFill="1" applyBorder="1">
      <alignment/>
      <protection/>
    </xf>
    <xf numFmtId="192" fontId="0" fillId="0" borderId="12" xfId="64" applyNumberFormat="1" applyFont="1" applyFill="1" applyBorder="1" applyAlignment="1">
      <alignment/>
      <protection/>
    </xf>
    <xf numFmtId="0" fontId="0" fillId="0" borderId="12" xfId="64" applyFill="1" applyBorder="1" applyAlignment="1">
      <alignment/>
      <protection/>
    </xf>
    <xf numFmtId="192" fontId="0" fillId="0" borderId="12" xfId="50" applyNumberFormat="1" applyFont="1" applyFill="1" applyBorder="1" applyAlignment="1">
      <alignment horizontal="right"/>
    </xf>
    <xf numFmtId="192" fontId="0" fillId="0" borderId="0" xfId="50" applyNumberFormat="1" applyFont="1" applyFill="1" applyBorder="1" applyAlignment="1">
      <alignment horizontal="right"/>
    </xf>
    <xf numFmtId="0" fontId="20" fillId="0" borderId="10" xfId="64" applyFont="1" applyFill="1" applyBorder="1" applyAlignment="1">
      <alignment/>
      <protection/>
    </xf>
    <xf numFmtId="192" fontId="0" fillId="0" borderId="10" xfId="64" applyNumberFormat="1" applyFont="1" applyFill="1" applyBorder="1" applyAlignment="1">
      <alignment horizontal="right"/>
      <protection/>
    </xf>
    <xf numFmtId="192" fontId="0" fillId="0" borderId="10" xfId="50" applyNumberFormat="1" applyFont="1" applyFill="1" applyBorder="1" applyAlignment="1">
      <alignment horizontal="right"/>
    </xf>
    <xf numFmtId="192" fontId="22" fillId="0" borderId="0" xfId="64" applyNumberFormat="1" applyFont="1" applyFill="1" applyAlignment="1">
      <alignment horizontal="center"/>
      <protection/>
    </xf>
    <xf numFmtId="192" fontId="59" fillId="0" borderId="10" xfId="64" applyNumberFormat="1" applyFont="1" applyFill="1" applyBorder="1" applyAlignment="1">
      <alignment horizontal="center"/>
      <protection/>
    </xf>
    <xf numFmtId="0" fontId="0" fillId="0" borderId="0" xfId="64" applyFill="1" applyAlignment="1">
      <alignment horizontal="left"/>
      <protection/>
    </xf>
    <xf numFmtId="0" fontId="58" fillId="0" borderId="0" xfId="64" applyFont="1" applyFill="1" applyAlignment="1">
      <alignment horizontal="centerContinuous"/>
      <protection/>
    </xf>
    <xf numFmtId="0" fontId="22" fillId="0" borderId="0" xfId="64" applyFont="1" applyFill="1" applyAlignment="1">
      <alignment horizontal="centerContinuous"/>
      <protection/>
    </xf>
    <xf numFmtId="0" fontId="22" fillId="0" borderId="0" xfId="64" applyFont="1" applyFill="1">
      <alignment/>
      <protection/>
    </xf>
    <xf numFmtId="0" fontId="22" fillId="0" borderId="0" xfId="64" applyFont="1" applyFill="1" applyBorder="1" applyAlignment="1">
      <alignment horizontal="centerContinuous"/>
      <protection/>
    </xf>
    <xf numFmtId="0" fontId="20" fillId="0" borderId="10" xfId="64" applyNumberFormat="1" applyFont="1" applyFill="1" applyBorder="1" applyAlignment="1">
      <alignment horizontal="center"/>
      <protection/>
    </xf>
    <xf numFmtId="0" fontId="29" fillId="0" borderId="10" xfId="64" applyFont="1" applyFill="1" applyBorder="1">
      <alignment/>
      <protection/>
    </xf>
    <xf numFmtId="3" fontId="0" fillId="0" borderId="0" xfId="64" applyNumberFormat="1" applyFont="1" applyFill="1">
      <alignment/>
      <protection/>
    </xf>
    <xf numFmtId="3" fontId="22" fillId="0" borderId="0" xfId="64" applyNumberFormat="1" applyFont="1" applyFill="1">
      <alignment/>
      <protection/>
    </xf>
    <xf numFmtId="177" fontId="41" fillId="0" borderId="0" xfId="50" applyNumberFormat="1" applyFont="1" applyFill="1" applyBorder="1" applyAlignment="1">
      <alignment horizontal="center"/>
    </xf>
    <xf numFmtId="184" fontId="0" fillId="0" borderId="0" xfId="64" applyNumberFormat="1" applyFont="1" applyFill="1" applyAlignment="1">
      <alignment horizontal="center"/>
      <protection/>
    </xf>
    <xf numFmtId="3" fontId="22" fillId="0" borderId="0" xfId="64" applyNumberFormat="1" applyFont="1" applyFill="1" applyAlignment="1">
      <alignment horizontal="center"/>
      <protection/>
    </xf>
    <xf numFmtId="190" fontId="20" fillId="0" borderId="0" xfId="64" applyNumberFormat="1" applyFont="1" applyFill="1" applyBorder="1" applyAlignment="1">
      <alignment horizontal="center"/>
      <protection/>
    </xf>
    <xf numFmtId="0" fontId="0" fillId="0" borderId="14" xfId="64" applyFont="1" applyFill="1" applyBorder="1">
      <alignment/>
      <protection/>
    </xf>
    <xf numFmtId="192" fontId="0" fillId="0" borderId="14" xfId="50" applyNumberFormat="1" applyFont="1" applyFill="1" applyBorder="1" applyAlignment="1">
      <alignment horizontal="right"/>
    </xf>
    <xf numFmtId="192" fontId="0" fillId="0" borderId="14" xfId="64" applyNumberFormat="1" applyFont="1" applyFill="1" applyBorder="1" applyAlignment="1">
      <alignment horizontal="right"/>
      <protection/>
    </xf>
    <xf numFmtId="192" fontId="22" fillId="0" borderId="14" xfId="64" applyNumberFormat="1" applyFont="1" applyFill="1" applyBorder="1" applyAlignment="1">
      <alignment horizontal="center"/>
      <protection/>
    </xf>
    <xf numFmtId="192" fontId="26" fillId="0" borderId="0" xfId="50" applyNumberFormat="1" applyFont="1" applyFill="1" applyBorder="1" applyAlignment="1">
      <alignment horizontal="right"/>
    </xf>
    <xf numFmtId="192" fontId="28" fillId="0" borderId="0" xfId="64" applyNumberFormat="1" applyFont="1" applyFill="1" applyBorder="1" applyAlignment="1">
      <alignment horizontal="right"/>
      <protection/>
    </xf>
    <xf numFmtId="192" fontId="35" fillId="0" borderId="0" xfId="64" applyNumberFormat="1" applyFont="1" applyFill="1" applyAlignment="1">
      <alignment horizontal="left"/>
      <protection/>
    </xf>
    <xf numFmtId="3" fontId="0" fillId="0" borderId="0" xfId="64" applyNumberFormat="1" applyFont="1" applyFill="1" applyBorder="1">
      <alignment/>
      <protection/>
    </xf>
    <xf numFmtId="192" fontId="20" fillId="0" borderId="0" xfId="50" applyNumberFormat="1" applyFont="1" applyFill="1" applyBorder="1" applyAlignment="1">
      <alignment horizontal="right"/>
    </xf>
    <xf numFmtId="192" fontId="43" fillId="0" borderId="0" xfId="50" applyNumberFormat="1" applyFont="1" applyFill="1" applyBorder="1" applyAlignment="1">
      <alignment horizontal="right"/>
    </xf>
    <xf numFmtId="192" fontId="44" fillId="0" borderId="12" xfId="64" applyNumberFormat="1" applyFont="1" applyFill="1" applyBorder="1" applyAlignment="1">
      <alignment horizontal="right"/>
      <protection/>
    </xf>
    <xf numFmtId="192" fontId="22" fillId="0" borderId="0" xfId="64" applyNumberFormat="1" applyFont="1" applyFill="1">
      <alignment/>
      <protection/>
    </xf>
    <xf numFmtId="3" fontId="22" fillId="0" borderId="0" xfId="64" applyNumberFormat="1" applyFont="1" applyFill="1" applyBorder="1">
      <alignment/>
      <protection/>
    </xf>
    <xf numFmtId="0" fontId="29" fillId="0" borderId="0" xfId="64" applyFont="1" applyFill="1" applyBorder="1" applyAlignment="1">
      <alignment horizontal="center"/>
      <protection/>
    </xf>
    <xf numFmtId="3" fontId="0" fillId="0" borderId="0" xfId="64" applyNumberFormat="1" applyFont="1" applyFill="1" applyBorder="1" applyAlignment="1">
      <alignment/>
      <protection/>
    </xf>
    <xf numFmtId="3" fontId="22" fillId="0" borderId="0" xfId="64" applyNumberFormat="1" applyFont="1" applyFill="1" applyBorder="1" applyAlignment="1">
      <alignment/>
      <protection/>
    </xf>
    <xf numFmtId="0" fontId="26" fillId="0" borderId="0" xfId="64" applyFont="1" applyFill="1" applyBorder="1">
      <alignment/>
      <protection/>
    </xf>
    <xf numFmtId="3" fontId="27" fillId="0" borderId="0" xfId="64" applyNumberFormat="1" applyFont="1" applyFill="1">
      <alignment/>
      <protection/>
    </xf>
    <xf numFmtId="3" fontId="0" fillId="0" borderId="0" xfId="64" applyNumberFormat="1" applyFill="1" applyAlignment="1">
      <alignment/>
      <protection/>
    </xf>
    <xf numFmtId="3" fontId="22" fillId="0" borderId="0" xfId="64" applyNumberFormat="1" applyFont="1" applyFill="1" applyAlignment="1">
      <alignment/>
      <protection/>
    </xf>
    <xf numFmtId="192" fontId="0" fillId="0" borderId="0" xfId="50" applyNumberFormat="1" applyFont="1" applyFill="1" applyBorder="1" applyAlignment="1" quotePrefix="1">
      <alignment horizontal="right"/>
    </xf>
    <xf numFmtId="192" fontId="35" fillId="0" borderId="0" xfId="64" applyNumberFormat="1" applyFont="1" applyFill="1" applyBorder="1" applyAlignment="1">
      <alignment horizontal="center"/>
      <protection/>
    </xf>
    <xf numFmtId="192" fontId="26" fillId="0" borderId="0" xfId="64" applyNumberFormat="1" applyFont="1" applyFill="1" applyBorder="1" applyAlignment="1">
      <alignment horizontal="right"/>
      <protection/>
    </xf>
    <xf numFmtId="192" fontId="35" fillId="0" borderId="0" xfId="64" applyNumberFormat="1" applyFont="1" applyFill="1" applyAlignment="1">
      <alignment horizontal="center"/>
      <protection/>
    </xf>
    <xf numFmtId="3" fontId="20" fillId="0" borderId="0" xfId="64" applyNumberFormat="1" applyFont="1" applyFill="1" applyBorder="1" applyAlignment="1">
      <alignment horizontal="center"/>
      <protection/>
    </xf>
    <xf numFmtId="0" fontId="29" fillId="0" borderId="0" xfId="64" applyFont="1" applyFill="1" applyBorder="1">
      <alignment/>
      <protection/>
    </xf>
    <xf numFmtId="177" fontId="22" fillId="0" borderId="0" xfId="64" applyNumberFormat="1" applyFont="1" applyFill="1" applyBorder="1" applyAlignment="1">
      <alignment horizontal="center"/>
      <protection/>
    </xf>
    <xf numFmtId="177" fontId="0" fillId="0" borderId="0" xfId="64" applyNumberFormat="1" applyFill="1" applyBorder="1" applyAlignment="1">
      <alignment horizontal="center"/>
      <protection/>
    </xf>
    <xf numFmtId="177" fontId="22" fillId="0" borderId="0" xfId="64" applyNumberFormat="1" applyFont="1" applyFill="1" applyAlignment="1">
      <alignment horizontal="center"/>
      <protection/>
    </xf>
    <xf numFmtId="192" fontId="22" fillId="0" borderId="0" xfId="64" applyNumberFormat="1" applyFont="1" applyFill="1" applyBorder="1">
      <alignment/>
      <protection/>
    </xf>
    <xf numFmtId="3" fontId="0" fillId="0" borderId="0" xfId="64" applyNumberFormat="1" applyFill="1">
      <alignment/>
      <protection/>
    </xf>
    <xf numFmtId="0" fontId="0" fillId="0" borderId="11" xfId="64" applyFont="1" applyFill="1" applyBorder="1">
      <alignment/>
      <protection/>
    </xf>
    <xf numFmtId="192" fontId="0" fillId="0" borderId="11" xfId="50" applyNumberFormat="1" applyFont="1" applyFill="1" applyBorder="1" applyAlignment="1">
      <alignment horizontal="right"/>
    </xf>
    <xf numFmtId="192" fontId="22" fillId="0" borderId="11" xfId="64" applyNumberFormat="1" applyFont="1" applyFill="1" applyBorder="1" applyAlignment="1">
      <alignment horizontal="center"/>
      <protection/>
    </xf>
    <xf numFmtId="192" fontId="0" fillId="0" borderId="11" xfId="64" applyNumberFormat="1" applyFont="1" applyFill="1" applyBorder="1" applyAlignment="1">
      <alignment horizontal="right"/>
      <protection/>
    </xf>
    <xf numFmtId="0" fontId="21" fillId="0" borderId="0" xfId="64" applyFont="1" applyFill="1" applyBorder="1" applyAlignment="1">
      <alignment horizontal="left"/>
      <protection/>
    </xf>
    <xf numFmtId="3" fontId="0" fillId="0" borderId="0" xfId="64" applyNumberFormat="1" applyFont="1" applyFill="1" applyBorder="1" applyAlignment="1">
      <alignment horizontal="center"/>
      <protection/>
    </xf>
    <xf numFmtId="3" fontId="0" fillId="0" borderId="0" xfId="64" applyNumberFormat="1" applyFill="1" applyBorder="1" applyAlignment="1">
      <alignment horizontal="centerContinuous"/>
      <protection/>
    </xf>
    <xf numFmtId="3" fontId="22" fillId="0" borderId="0" xfId="64" applyNumberFormat="1" applyFont="1" applyFill="1" applyBorder="1" applyAlignment="1">
      <alignment horizontal="centerContinuous"/>
      <protection/>
    </xf>
    <xf numFmtId="192" fontId="41" fillId="0" borderId="0" xfId="50" applyNumberFormat="1" applyFont="1" applyFill="1" applyBorder="1" applyAlignment="1">
      <alignment horizontal="center"/>
    </xf>
    <xf numFmtId="192" fontId="0" fillId="0" borderId="0" xfId="64" applyNumberFormat="1" applyFill="1" applyAlignment="1">
      <alignment horizontal="center"/>
      <protection/>
    </xf>
    <xf numFmtId="192" fontId="0" fillId="0" borderId="0" xfId="64" applyNumberFormat="1" applyFill="1" applyBorder="1" applyAlignment="1">
      <alignment horizontal="right"/>
      <protection/>
    </xf>
    <xf numFmtId="192" fontId="0" fillId="0" borderId="12" xfId="64" applyNumberFormat="1" applyFill="1" applyBorder="1" applyAlignment="1">
      <alignment horizontal="right"/>
      <protection/>
    </xf>
    <xf numFmtId="192" fontId="22" fillId="0" borderId="12" xfId="64" applyNumberFormat="1" applyFont="1" applyFill="1" applyBorder="1">
      <alignment/>
      <protection/>
    </xf>
    <xf numFmtId="192" fontId="0" fillId="0" borderId="10" xfId="64" applyNumberFormat="1" applyFill="1" applyBorder="1" applyAlignment="1">
      <alignment horizontal="right"/>
      <protection/>
    </xf>
    <xf numFmtId="192" fontId="22" fillId="0" borderId="10" xfId="64" applyNumberFormat="1" applyFont="1" applyFill="1" applyBorder="1">
      <alignment/>
      <protection/>
    </xf>
    <xf numFmtId="192" fontId="0" fillId="0" borderId="0" xfId="64" applyNumberFormat="1" applyFill="1" applyAlignment="1">
      <alignment horizontal="right"/>
      <protection/>
    </xf>
    <xf numFmtId="3" fontId="0" fillId="0" borderId="0" xfId="64" applyNumberFormat="1" applyFill="1" applyAlignment="1">
      <alignment horizontal="right"/>
      <protection/>
    </xf>
    <xf numFmtId="0" fontId="0" fillId="0" borderId="13" xfId="64" applyFont="1" applyFill="1" applyBorder="1">
      <alignment/>
      <protection/>
    </xf>
    <xf numFmtId="192" fontId="0" fillId="0" borderId="13" xfId="50" applyNumberFormat="1" applyFont="1" applyFill="1" applyBorder="1" applyAlignment="1">
      <alignment horizontal="right"/>
    </xf>
    <xf numFmtId="192" fontId="22" fillId="0" borderId="13" xfId="64" applyNumberFormat="1" applyFont="1" applyFill="1" applyBorder="1" applyAlignment="1">
      <alignment horizontal="center"/>
      <protection/>
    </xf>
    <xf numFmtId="192" fontId="0" fillId="0" borderId="13" xfId="64" applyNumberFormat="1" applyFont="1" applyFill="1" applyBorder="1" applyAlignment="1">
      <alignment horizontal="right"/>
      <protection/>
    </xf>
    <xf numFmtId="3" fontId="29" fillId="0" borderId="0" xfId="64" applyNumberFormat="1" applyFont="1" applyFill="1" applyBorder="1">
      <alignment/>
      <protection/>
    </xf>
    <xf numFmtId="0" fontId="31" fillId="0" borderId="13" xfId="64" applyFont="1" applyFill="1" applyBorder="1">
      <alignment/>
      <protection/>
    </xf>
    <xf numFmtId="192" fontId="0" fillId="0" borderId="0" xfId="50" applyNumberFormat="1" applyFont="1" applyFill="1" applyBorder="1" applyAlignment="1">
      <alignment horizontal="center"/>
    </xf>
    <xf numFmtId="192" fontId="0" fillId="0" borderId="15" xfId="50" applyNumberFormat="1" applyFont="1" applyFill="1" applyBorder="1" applyAlignment="1">
      <alignment horizontal="right"/>
    </xf>
    <xf numFmtId="0" fontId="27" fillId="0" borderId="0" xfId="0" applyFont="1" applyFill="1" applyAlignment="1">
      <alignment horizontal="left"/>
    </xf>
    <xf numFmtId="0" fontId="53" fillId="24" borderId="0" xfId="0" applyFont="1" applyFill="1" applyAlignment="1">
      <alignment/>
    </xf>
    <xf numFmtId="0" fontId="28" fillId="0" borderId="0" xfId="0" applyFont="1" applyFill="1" applyAlignment="1">
      <alignment horizontal="centerContinuous"/>
    </xf>
    <xf numFmtId="184" fontId="0" fillId="0" borderId="12" xfId="0" applyNumberFormat="1" applyFill="1" applyBorder="1" applyAlignment="1">
      <alignment/>
    </xf>
    <xf numFmtId="0" fontId="49" fillId="0" borderId="0" xfId="0" applyFont="1" applyFill="1" applyAlignment="1">
      <alignment/>
    </xf>
    <xf numFmtId="0" fontId="63" fillId="0" borderId="0" xfId="0" applyFont="1" applyFill="1" applyAlignment="1">
      <alignment/>
    </xf>
    <xf numFmtId="0" fontId="54" fillId="0" borderId="0" xfId="65" applyFill="1">
      <alignment/>
      <protection/>
    </xf>
    <xf numFmtId="0" fontId="20" fillId="0" borderId="0" xfId="65" applyFont="1" applyFill="1" applyBorder="1">
      <alignment/>
      <protection/>
    </xf>
    <xf numFmtId="0" fontId="0" fillId="0" borderId="0" xfId="65" applyFont="1" applyFill="1" applyBorder="1">
      <alignment/>
      <protection/>
    </xf>
    <xf numFmtId="0" fontId="20" fillId="0" borderId="0" xfId="65" applyFont="1" applyFill="1" applyBorder="1" applyAlignment="1">
      <alignment horizontal="left"/>
      <protection/>
    </xf>
    <xf numFmtId="0" fontId="20" fillId="0" borderId="0" xfId="65" applyFont="1" applyFill="1" applyBorder="1" applyAlignment="1">
      <alignment horizontal="centerContinuous"/>
      <protection/>
    </xf>
    <xf numFmtId="0" fontId="0" fillId="0" borderId="0" xfId="65" applyFont="1" applyFill="1" applyBorder="1" applyAlignment="1">
      <alignment horizontal="left"/>
      <protection/>
    </xf>
    <xf numFmtId="0" fontId="0" fillId="0" borderId="0" xfId="65" applyFont="1" applyFill="1" applyBorder="1" applyAlignment="1">
      <alignment horizontal="centerContinuous"/>
      <protection/>
    </xf>
    <xf numFmtId="0" fontId="21" fillId="0" borderId="0" xfId="65" applyFont="1" applyFill="1">
      <alignment/>
      <protection/>
    </xf>
    <xf numFmtId="0" fontId="22" fillId="0" borderId="0" xfId="65" applyFont="1" applyFill="1" applyBorder="1" applyAlignment="1">
      <alignment horizontal="center"/>
      <protection/>
    </xf>
    <xf numFmtId="0" fontId="54" fillId="0" borderId="0" xfId="65" applyFont="1" applyFill="1">
      <alignment/>
      <protection/>
    </xf>
    <xf numFmtId="0" fontId="64" fillId="0" borderId="0" xfId="65" applyFont="1" applyFill="1" applyBorder="1">
      <alignment/>
      <protection/>
    </xf>
    <xf numFmtId="3" fontId="0" fillId="0" borderId="12" xfId="65" applyNumberFormat="1" applyFont="1" applyFill="1" applyBorder="1" applyAlignment="1">
      <alignment horizontal="center"/>
      <protection/>
    </xf>
    <xf numFmtId="3" fontId="0" fillId="0" borderId="0" xfId="65" applyNumberFormat="1" applyFont="1" applyFill="1" applyBorder="1" applyAlignment="1">
      <alignment horizontal="center"/>
      <protection/>
    </xf>
    <xf numFmtId="0" fontId="20" fillId="0" borderId="0" xfId="65" applyFont="1" applyFill="1" applyBorder="1">
      <alignment/>
      <protection/>
    </xf>
    <xf numFmtId="0" fontId="0" fillId="0" borderId="0" xfId="65" applyFont="1" applyFill="1" applyBorder="1">
      <alignment/>
      <protection/>
    </xf>
    <xf numFmtId="183" fontId="27" fillId="0" borderId="0" xfId="0" applyNumberFormat="1" applyFont="1" applyFill="1" applyBorder="1" applyAlignment="1">
      <alignment horizontal="center"/>
    </xf>
    <xf numFmtId="0" fontId="54" fillId="0" borderId="0" xfId="65" applyFill="1" applyBorder="1">
      <alignment/>
      <protection/>
    </xf>
    <xf numFmtId="0" fontId="21" fillId="0" borderId="0" xfId="65" applyFont="1" applyFill="1" applyBorder="1" applyAlignment="1">
      <alignment vertical="center" shrinkToFit="1"/>
      <protection/>
    </xf>
    <xf numFmtId="0" fontId="22" fillId="0" borderId="0" xfId="65" applyFont="1" applyFill="1" applyAlignment="1">
      <alignment horizontal="center"/>
      <protection/>
    </xf>
    <xf numFmtId="0" fontId="64" fillId="0" borderId="0" xfId="65" applyFont="1" applyFill="1" applyBorder="1" applyAlignment="1">
      <alignment horizontal="left"/>
      <protection/>
    </xf>
    <xf numFmtId="183" fontId="27" fillId="0" borderId="12" xfId="0" applyNumberFormat="1" applyFont="1" applyFill="1" applyBorder="1" applyAlignment="1">
      <alignment horizontal="center"/>
    </xf>
    <xf numFmtId="3" fontId="44" fillId="0" borderId="0" xfId="65" applyNumberFormat="1" applyFont="1" applyFill="1" applyBorder="1" applyAlignment="1">
      <alignment horizontal="center"/>
      <protection/>
    </xf>
    <xf numFmtId="3" fontId="0" fillId="0" borderId="0" xfId="65" applyNumberFormat="1" applyFont="1" applyFill="1" applyBorder="1">
      <alignment/>
      <protection/>
    </xf>
    <xf numFmtId="0" fontId="23" fillId="0" borderId="0" xfId="65" applyFont="1" applyFill="1">
      <alignment/>
      <protection/>
    </xf>
    <xf numFmtId="0" fontId="23" fillId="0" borderId="0" xfId="65" applyFont="1" applyFill="1" applyBorder="1">
      <alignment/>
      <protection/>
    </xf>
    <xf numFmtId="0" fontId="53" fillId="0" borderId="0" xfId="0" applyFont="1" applyFill="1" applyBorder="1" applyAlignment="1">
      <alignment/>
    </xf>
    <xf numFmtId="0" fontId="35" fillId="0" borderId="0" xfId="0" applyFont="1" applyFill="1" applyAlignment="1">
      <alignment horizontal="center"/>
    </xf>
    <xf numFmtId="0" fontId="0" fillId="0" borderId="0" xfId="65" applyFont="1" applyFill="1">
      <alignment/>
      <protection/>
    </xf>
    <xf numFmtId="0" fontId="20" fillId="0" borderId="10" xfId="65" applyFont="1" applyFill="1" applyBorder="1">
      <alignment/>
      <protection/>
    </xf>
    <xf numFmtId="0" fontId="0" fillId="0" borderId="10" xfId="65" applyFont="1" applyFill="1" applyBorder="1">
      <alignment/>
      <protection/>
    </xf>
    <xf numFmtId="0" fontId="42" fillId="0" borderId="10" xfId="65" applyFont="1" applyFill="1" applyBorder="1">
      <alignment/>
      <protection/>
    </xf>
    <xf numFmtId="0" fontId="53" fillId="0" borderId="0" xfId="65" applyFont="1" applyFill="1" applyBorder="1">
      <alignment/>
      <protection/>
    </xf>
    <xf numFmtId="0" fontId="28" fillId="0" borderId="0" xfId="65" applyFont="1" applyFill="1" applyBorder="1">
      <alignment/>
      <protection/>
    </xf>
    <xf numFmtId="0" fontId="29" fillId="0" borderId="0" xfId="65" applyFont="1" applyFill="1" applyBorder="1" applyAlignment="1">
      <alignment horizontal="center"/>
      <protection/>
    </xf>
    <xf numFmtId="0" fontId="23" fillId="0" borderId="0" xfId="65" applyFont="1" applyFill="1" applyBorder="1" applyAlignment="1">
      <alignment horizontal="left"/>
      <protection/>
    </xf>
    <xf numFmtId="0" fontId="0" fillId="0" borderId="0" xfId="65" applyFont="1" applyFill="1" applyBorder="1" applyAlignment="1">
      <alignment horizontal="left" vertical="center"/>
      <protection/>
    </xf>
    <xf numFmtId="0" fontId="23" fillId="0" borderId="0" xfId="65" applyFont="1" applyFill="1" applyBorder="1" applyAlignment="1">
      <alignment horizontal="left" vertical="top"/>
      <protection/>
    </xf>
    <xf numFmtId="0" fontId="23" fillId="0" borderId="0" xfId="65" applyFont="1" applyFill="1" applyBorder="1" applyAlignment="1">
      <alignment vertical="top"/>
      <protection/>
    </xf>
    <xf numFmtId="0" fontId="20" fillId="0" borderId="0" xfId="65" applyFont="1" applyFill="1" applyAlignment="1">
      <alignment horizontal="left"/>
      <protection/>
    </xf>
    <xf numFmtId="49" fontId="21" fillId="0" borderId="0" xfId="65" applyNumberFormat="1" applyFont="1" applyFill="1" applyBorder="1">
      <alignment/>
      <protection/>
    </xf>
    <xf numFmtId="49" fontId="0" fillId="0" borderId="0" xfId="65" applyNumberFormat="1" applyFont="1" applyFill="1" applyBorder="1">
      <alignment/>
      <protection/>
    </xf>
    <xf numFmtId="49" fontId="20" fillId="0" borderId="10" xfId="65" applyNumberFormat="1" applyFont="1" applyFill="1" applyBorder="1">
      <alignment/>
      <protection/>
    </xf>
    <xf numFmtId="49" fontId="0" fillId="0" borderId="10" xfId="65" applyNumberFormat="1" applyFont="1" applyFill="1" applyBorder="1">
      <alignment/>
      <protection/>
    </xf>
    <xf numFmtId="49" fontId="22" fillId="0" borderId="10" xfId="65" applyNumberFormat="1" applyFont="1" applyFill="1" applyBorder="1">
      <alignment/>
      <protection/>
    </xf>
    <xf numFmtId="0" fontId="22" fillId="0" borderId="10" xfId="65" applyFont="1" applyFill="1" applyBorder="1">
      <alignment/>
      <protection/>
    </xf>
    <xf numFmtId="49" fontId="20" fillId="0" borderId="0" xfId="65" applyNumberFormat="1" applyFont="1" applyFill="1" applyBorder="1">
      <alignment/>
      <protection/>
    </xf>
    <xf numFmtId="49" fontId="22" fillId="0" borderId="0" xfId="65" applyNumberFormat="1" applyFont="1" applyFill="1" applyBorder="1">
      <alignment/>
      <protection/>
    </xf>
    <xf numFmtId="0" fontId="22" fillId="0" borderId="0" xfId="65" applyFont="1" applyFill="1" applyBorder="1">
      <alignment/>
      <protection/>
    </xf>
    <xf numFmtId="0" fontId="22" fillId="0" borderId="0" xfId="65" applyNumberFormat="1" applyFont="1" applyFill="1" applyBorder="1" applyAlignment="1">
      <alignment horizontal="center"/>
      <protection/>
    </xf>
    <xf numFmtId="184" fontId="0" fillId="0" borderId="0" xfId="65" applyNumberFormat="1" applyFont="1" applyFill="1" applyBorder="1" applyAlignment="1">
      <alignment/>
      <protection/>
    </xf>
    <xf numFmtId="0" fontId="21" fillId="0" borderId="0" xfId="65" applyFont="1" applyFill="1" applyBorder="1" applyAlignment="1">
      <alignment vertical="center"/>
      <protection/>
    </xf>
    <xf numFmtId="0" fontId="22" fillId="0" borderId="10" xfId="65" applyNumberFormat="1" applyFont="1" applyFill="1" applyBorder="1" applyAlignment="1">
      <alignment horizontal="center"/>
      <protection/>
    </xf>
    <xf numFmtId="0" fontId="22" fillId="0" borderId="10" xfId="65" applyFont="1" applyFill="1" applyBorder="1" applyAlignment="1">
      <alignment horizontal="center"/>
      <protection/>
    </xf>
    <xf numFmtId="0" fontId="23" fillId="0" borderId="10" xfId="65" applyFont="1" applyFill="1" applyBorder="1">
      <alignment/>
      <protection/>
    </xf>
    <xf numFmtId="0" fontId="22" fillId="0" borderId="0" xfId="0" applyNumberFormat="1" applyFont="1" applyFill="1" applyAlignment="1">
      <alignment horizontal="center"/>
    </xf>
    <xf numFmtId="0" fontId="66" fillId="0" borderId="0" xfId="65" applyFont="1" applyFill="1" applyBorder="1" applyAlignment="1">
      <alignment horizontal="center"/>
      <protection/>
    </xf>
    <xf numFmtId="0" fontId="67" fillId="0" borderId="0" xfId="65" applyFont="1" applyFill="1" applyBorder="1">
      <alignment/>
      <protection/>
    </xf>
    <xf numFmtId="3" fontId="22" fillId="0" borderId="0" xfId="65" applyNumberFormat="1" applyFont="1" applyFill="1" applyBorder="1" applyAlignment="1">
      <alignment horizontal="center"/>
      <protection/>
    </xf>
    <xf numFmtId="3" fontId="23" fillId="0" borderId="0" xfId="65" applyNumberFormat="1" applyFont="1" applyFill="1" applyBorder="1">
      <alignment/>
      <protection/>
    </xf>
    <xf numFmtId="184" fontId="67" fillId="0" borderId="0" xfId="65" applyNumberFormat="1" applyFont="1" applyFill="1" applyBorder="1">
      <alignment/>
      <protection/>
    </xf>
    <xf numFmtId="0" fontId="23" fillId="0" borderId="0" xfId="65" applyFont="1" applyFill="1" applyBorder="1" applyAlignment="1">
      <alignment horizontal="center"/>
      <protection/>
    </xf>
    <xf numFmtId="49" fontId="20" fillId="0" borderId="0" xfId="65" applyNumberFormat="1" applyFont="1" applyFill="1" applyBorder="1">
      <alignment/>
      <protection/>
    </xf>
    <xf numFmtId="0" fontId="64" fillId="0" borderId="0" xfId="65" applyFont="1" applyFill="1" applyBorder="1" applyAlignment="1">
      <alignment horizontal="right"/>
      <protection/>
    </xf>
    <xf numFmtId="3" fontId="22" fillId="0" borderId="0" xfId="0" applyNumberFormat="1" applyFont="1" applyFill="1" applyAlignment="1">
      <alignment horizontal="center"/>
    </xf>
    <xf numFmtId="0" fontId="23" fillId="0" borderId="0" xfId="0" applyFont="1" applyFill="1" applyAlignment="1">
      <alignment horizontal="center"/>
    </xf>
    <xf numFmtId="0" fontId="23" fillId="0" borderId="0" xfId="65" applyFont="1" applyFill="1" applyBorder="1" applyAlignment="1">
      <alignment horizontal="right"/>
      <protection/>
    </xf>
    <xf numFmtId="0" fontId="23" fillId="0" borderId="0" xfId="65" applyNumberFormat="1" applyFont="1" applyFill="1" applyBorder="1" applyAlignment="1">
      <alignment horizontal="center"/>
      <protection/>
    </xf>
    <xf numFmtId="49" fontId="0" fillId="0" borderId="12" xfId="65" applyNumberFormat="1" applyFont="1" applyFill="1" applyBorder="1">
      <alignment/>
      <protection/>
    </xf>
    <xf numFmtId="49" fontId="23" fillId="0" borderId="0" xfId="65" applyNumberFormat="1" applyFont="1" applyFill="1" applyBorder="1">
      <alignment/>
      <protection/>
    </xf>
    <xf numFmtId="0" fontId="23" fillId="0" borderId="0" xfId="65" applyNumberFormat="1" applyFont="1" applyFill="1" applyBorder="1">
      <alignment/>
      <protection/>
    </xf>
    <xf numFmtId="0" fontId="0" fillId="0" borderId="0" xfId="65" applyFont="1" applyFill="1" applyBorder="1" applyAlignment="1">
      <alignment horizontal="right"/>
      <protection/>
    </xf>
    <xf numFmtId="49" fontId="0" fillId="0" borderId="0" xfId="65" applyNumberFormat="1" applyFont="1" applyFill="1">
      <alignment/>
      <protection/>
    </xf>
    <xf numFmtId="3" fontId="0" fillId="0" borderId="0" xfId="0" applyNumberFormat="1" applyFill="1" applyBorder="1" applyAlignment="1">
      <alignment/>
    </xf>
    <xf numFmtId="0" fontId="20" fillId="0" borderId="10" xfId="0" applyNumberFormat="1" applyFont="1" applyFill="1" applyBorder="1" applyAlignment="1">
      <alignment horizontal="center"/>
    </xf>
    <xf numFmtId="192" fontId="22" fillId="0" borderId="0" xfId="0" applyNumberFormat="1" applyFont="1" applyFill="1" applyAlignment="1">
      <alignment horizontal="center"/>
    </xf>
    <xf numFmtId="177" fontId="0" fillId="0" borderId="0" xfId="56" applyNumberFormat="1" applyFont="1" applyFill="1" applyBorder="1" applyAlignment="1">
      <alignment horizontal="right"/>
    </xf>
    <xf numFmtId="192" fontId="22" fillId="0" borderId="0" xfId="0" applyNumberFormat="1" applyFont="1" applyFill="1" applyBorder="1" applyAlignment="1">
      <alignment horizontal="center"/>
    </xf>
    <xf numFmtId="177" fontId="20" fillId="0" borderId="0" xfId="0" applyNumberFormat="1" applyFont="1" applyFill="1" applyAlignment="1">
      <alignment/>
    </xf>
    <xf numFmtId="177" fontId="0" fillId="0" borderId="14" xfId="0" applyNumberFormat="1" applyFill="1" applyBorder="1" applyAlignment="1">
      <alignment/>
    </xf>
    <xf numFmtId="0" fontId="22" fillId="0" borderId="14" xfId="0" applyFont="1" applyFill="1" applyBorder="1" applyAlignment="1">
      <alignment/>
    </xf>
    <xf numFmtId="0" fontId="27" fillId="0" borderId="0" xfId="0" applyFont="1" applyFill="1" applyAlignment="1">
      <alignment horizontal="center"/>
    </xf>
    <xf numFmtId="0" fontId="23" fillId="0" borderId="0" xfId="0" applyFont="1" applyFill="1" applyAlignment="1">
      <alignment horizontal="centerContinuous"/>
    </xf>
    <xf numFmtId="0" fontId="42" fillId="0" borderId="0" xfId="65" applyFont="1" applyFill="1" applyBorder="1">
      <alignment/>
      <protection/>
    </xf>
    <xf numFmtId="0" fontId="31" fillId="0" borderId="0" xfId="0" applyFont="1" applyFill="1" applyAlignment="1">
      <alignment horizontal="center"/>
    </xf>
    <xf numFmtId="0" fontId="27" fillId="0" borderId="0" xfId="0" applyFont="1" applyFill="1" applyAlignment="1">
      <alignment horizontal="centerContinuous"/>
    </xf>
    <xf numFmtId="183" fontId="0" fillId="0" borderId="12" xfId="0" applyNumberFormat="1" applyFill="1" applyBorder="1" applyAlignment="1">
      <alignment horizontal="center"/>
    </xf>
    <xf numFmtId="183" fontId="0" fillId="0" borderId="0" xfId="0" applyNumberFormat="1" applyFill="1" applyAlignment="1">
      <alignment horizontal="center"/>
    </xf>
    <xf numFmtId="183" fontId="0" fillId="0" borderId="0" xfId="0" applyNumberFormat="1" applyFill="1" applyBorder="1" applyAlignment="1">
      <alignment horizontal="center"/>
    </xf>
    <xf numFmtId="0" fontId="22" fillId="0" borderId="0" xfId="0" applyFont="1" applyFill="1" applyBorder="1" applyAlignment="1">
      <alignment horizontal="centerContinuous"/>
    </xf>
    <xf numFmtId="183" fontId="0" fillId="0" borderId="10" xfId="0" applyNumberFormat="1" applyFill="1" applyBorder="1" applyAlignment="1">
      <alignment horizontal="center"/>
    </xf>
    <xf numFmtId="3" fontId="0" fillId="0" borderId="0" xfId="0" applyNumberFormat="1" applyFill="1" applyBorder="1" applyAlignment="1">
      <alignment horizontal="left"/>
    </xf>
    <xf numFmtId="3" fontId="22" fillId="0" borderId="0" xfId="0" applyNumberFormat="1" applyFont="1" applyFill="1" applyBorder="1" applyAlignment="1">
      <alignment horizontal="center"/>
    </xf>
    <xf numFmtId="176" fontId="27" fillId="0" borderId="0" xfId="0" applyNumberFormat="1" applyFont="1" applyFill="1" applyBorder="1" applyAlignment="1">
      <alignment/>
    </xf>
    <xf numFmtId="0" fontId="27" fillId="0" borderId="0" xfId="0" applyFont="1" applyFill="1" applyBorder="1" applyAlignment="1">
      <alignment/>
    </xf>
    <xf numFmtId="176" fontId="23" fillId="0" borderId="0" xfId="0" applyNumberFormat="1" applyFont="1" applyFill="1" applyBorder="1" applyAlignment="1">
      <alignment/>
    </xf>
    <xf numFmtId="176" fontId="0" fillId="0" borderId="0" xfId="0" applyNumberFormat="1" applyFill="1" applyBorder="1" applyAlignment="1">
      <alignment/>
    </xf>
    <xf numFmtId="0" fontId="29" fillId="0" borderId="0" xfId="0" applyFont="1" applyFill="1" applyBorder="1" applyAlignment="1">
      <alignment horizontal="centerContinuous"/>
    </xf>
    <xf numFmtId="176" fontId="27" fillId="0" borderId="0" xfId="0" applyNumberFormat="1" applyFont="1" applyFill="1" applyBorder="1" applyAlignment="1">
      <alignment horizontal="centerContinuous"/>
    </xf>
    <xf numFmtId="176" fontId="31" fillId="0" borderId="0" xfId="0" applyNumberFormat="1" applyFont="1" applyFill="1" applyBorder="1" applyAlignment="1">
      <alignment horizontal="center"/>
    </xf>
    <xf numFmtId="0" fontId="20" fillId="0" borderId="10" xfId="0" applyFont="1" applyFill="1" applyBorder="1" applyAlignment="1">
      <alignment horizontal="centerContinuous"/>
    </xf>
    <xf numFmtId="0" fontId="29" fillId="0" borderId="10" xfId="0" applyFont="1" applyFill="1" applyBorder="1" applyAlignment="1">
      <alignment horizontal="centerContinuous"/>
    </xf>
    <xf numFmtId="176" fontId="27" fillId="0" borderId="10" xfId="0" applyNumberFormat="1" applyFont="1" applyFill="1" applyBorder="1" applyAlignment="1">
      <alignment horizontal="centerContinuous"/>
    </xf>
    <xf numFmtId="0" fontId="31" fillId="0" borderId="10" xfId="0" applyFont="1" applyFill="1" applyBorder="1" applyAlignment="1">
      <alignment horizontal="center"/>
    </xf>
    <xf numFmtId="176" fontId="0" fillId="0" borderId="0" xfId="0" applyNumberFormat="1" applyFill="1" applyBorder="1" applyAlignment="1">
      <alignment horizontal="centerContinuous"/>
    </xf>
    <xf numFmtId="176" fontId="22" fillId="0" borderId="0" xfId="0" applyNumberFormat="1" applyFont="1" applyFill="1" applyBorder="1" applyAlignment="1">
      <alignment horizontal="centerContinuous"/>
    </xf>
    <xf numFmtId="176" fontId="22" fillId="0" borderId="0" xfId="0" applyNumberFormat="1" applyFont="1" applyFill="1" applyBorder="1" applyAlignment="1">
      <alignment/>
    </xf>
    <xf numFmtId="49" fontId="22" fillId="0" borderId="0" xfId="0" applyNumberFormat="1" applyFont="1" applyFill="1" applyBorder="1" applyAlignment="1">
      <alignment horizontal="center"/>
    </xf>
    <xf numFmtId="0" fontId="27" fillId="0" borderId="10" xfId="0" applyFont="1" applyFill="1" applyBorder="1" applyAlignment="1">
      <alignment/>
    </xf>
    <xf numFmtId="192" fontId="70" fillId="0" borderId="10" xfId="0" applyNumberFormat="1" applyFont="1" applyFill="1" applyBorder="1" applyAlignment="1">
      <alignment horizontal="right"/>
    </xf>
    <xf numFmtId="176" fontId="27" fillId="0" borderId="0" xfId="0" applyNumberFormat="1" applyFont="1" applyFill="1" applyBorder="1" applyAlignment="1">
      <alignment/>
    </xf>
    <xf numFmtId="176" fontId="22" fillId="0" borderId="0" xfId="0" applyNumberFormat="1" applyFont="1" applyFill="1" applyAlignment="1">
      <alignment/>
    </xf>
    <xf numFmtId="176" fontId="71" fillId="0" borderId="0" xfId="0" applyNumberFormat="1" applyFont="1" applyFill="1" applyAlignment="1">
      <alignment/>
    </xf>
    <xf numFmtId="3" fontId="0" fillId="0" borderId="0" xfId="0" applyNumberFormat="1" applyFont="1" applyFill="1" applyBorder="1" applyAlignment="1">
      <alignment horizontal="centerContinuous"/>
    </xf>
    <xf numFmtId="182" fontId="0" fillId="0" borderId="10" xfId="0" applyNumberFormat="1" applyFont="1" applyFill="1" applyBorder="1" applyAlignment="1">
      <alignment/>
    </xf>
    <xf numFmtId="176" fontId="32" fillId="0" borderId="0" xfId="0" applyNumberFormat="1" applyFont="1" applyFill="1" applyBorder="1" applyAlignment="1">
      <alignment horizontal="center"/>
    </xf>
    <xf numFmtId="192" fontId="30" fillId="0" borderId="0" xfId="0" applyNumberFormat="1" applyFont="1" applyFill="1" applyBorder="1" applyAlignment="1">
      <alignment horizontal="center"/>
    </xf>
    <xf numFmtId="3" fontId="0" fillId="0" borderId="0" xfId="0" applyNumberFormat="1" applyFill="1" applyBorder="1" applyAlignment="1">
      <alignment horizontal="center"/>
    </xf>
    <xf numFmtId="0" fontId="30" fillId="0" borderId="0" xfId="0" applyNumberFormat="1" applyFont="1" applyFill="1" applyAlignment="1">
      <alignment horizontal="center"/>
    </xf>
    <xf numFmtId="0" fontId="27" fillId="0" borderId="0" xfId="0" applyFont="1" applyFill="1" applyBorder="1" applyAlignment="1">
      <alignment horizontal="center"/>
    </xf>
    <xf numFmtId="0" fontId="39" fillId="0" borderId="0" xfId="0" applyFont="1" applyFill="1" applyAlignment="1">
      <alignment/>
    </xf>
    <xf numFmtId="0" fontId="31" fillId="0" borderId="12" xfId="0" applyFont="1" applyFill="1" applyBorder="1" applyAlignment="1">
      <alignment/>
    </xf>
    <xf numFmtId="43" fontId="0" fillId="0" borderId="0" xfId="0" applyNumberFormat="1" applyFont="1" applyFill="1" applyAlignment="1">
      <alignment horizontal="right"/>
    </xf>
    <xf numFmtId="43" fontId="0" fillId="0" borderId="12" xfId="0" applyNumberFormat="1" applyFont="1" applyFill="1" applyBorder="1" applyAlignment="1">
      <alignment horizontal="right"/>
    </xf>
    <xf numFmtId="43" fontId="0" fillId="0" borderId="10" xfId="0" applyNumberFormat="1" applyFont="1" applyFill="1" applyBorder="1" applyAlignment="1">
      <alignment horizontal="right"/>
    </xf>
    <xf numFmtId="0" fontId="23" fillId="0" borderId="0" xfId="0" applyFont="1" applyFill="1" applyAlignment="1">
      <alignment/>
    </xf>
    <xf numFmtId="0" fontId="23" fillId="0" borderId="0" xfId="0" applyFont="1" applyFill="1" applyBorder="1" applyAlignment="1">
      <alignment/>
    </xf>
    <xf numFmtId="0" fontId="23" fillId="0" borderId="12" xfId="0" applyFont="1" applyFill="1" applyBorder="1" applyAlignment="1">
      <alignment/>
    </xf>
    <xf numFmtId="0" fontId="0" fillId="0" borderId="12" xfId="0" applyFill="1" applyBorder="1" applyAlignment="1">
      <alignment horizontal="center"/>
    </xf>
    <xf numFmtId="0" fontId="20" fillId="0" borderId="12" xfId="0" applyFont="1" applyFill="1" applyBorder="1" applyAlignment="1">
      <alignment/>
    </xf>
    <xf numFmtId="192" fontId="0" fillId="0" borderId="0" xfId="0" applyNumberFormat="1" applyFill="1" applyBorder="1" applyAlignment="1">
      <alignment/>
    </xf>
    <xf numFmtId="0" fontId="30" fillId="0" borderId="0" xfId="0" applyNumberFormat="1" applyFont="1" applyFill="1" applyAlignment="1">
      <alignment/>
    </xf>
    <xf numFmtId="0" fontId="30" fillId="0" borderId="10" xfId="0" applyNumberFormat="1" applyFont="1" applyFill="1" applyBorder="1" applyAlignment="1">
      <alignment/>
    </xf>
    <xf numFmtId="0" fontId="31" fillId="0" borderId="10" xfId="0" applyFont="1" applyFill="1" applyBorder="1" applyAlignment="1">
      <alignment/>
    </xf>
    <xf numFmtId="0" fontId="21" fillId="0" borderId="0" xfId="0" applyFont="1" applyFill="1" applyAlignment="1">
      <alignment horizontal="center"/>
    </xf>
    <xf numFmtId="3" fontId="0" fillId="0" borderId="0" xfId="0" applyNumberFormat="1" applyFont="1" applyFill="1" applyAlignment="1">
      <alignment horizontal="centerContinuous"/>
    </xf>
    <xf numFmtId="176" fontId="20" fillId="0" borderId="0" xfId="0" applyNumberFormat="1" applyFont="1" applyFill="1" applyAlignment="1">
      <alignment horizontal="centerContinuous"/>
    </xf>
    <xf numFmtId="0" fontId="72" fillId="0" borderId="0" xfId="0" applyFont="1" applyFill="1" applyBorder="1" applyAlignment="1">
      <alignment horizontal="centerContinuous"/>
    </xf>
    <xf numFmtId="0" fontId="23" fillId="0" borderId="0" xfId="0" applyFont="1" applyFill="1" applyBorder="1" applyAlignment="1">
      <alignment horizontal="center"/>
    </xf>
    <xf numFmtId="0" fontId="31" fillId="0" borderId="0" xfId="0" applyFont="1" applyFill="1" applyBorder="1" applyAlignment="1">
      <alignment/>
    </xf>
    <xf numFmtId="3" fontId="23" fillId="0" borderId="0" xfId="0" applyNumberFormat="1" applyFont="1" applyFill="1" applyBorder="1" applyAlignment="1">
      <alignment/>
    </xf>
    <xf numFmtId="0" fontId="23" fillId="0" borderId="10" xfId="0" applyFont="1" applyFill="1" applyBorder="1" applyAlignment="1">
      <alignment horizontal="center"/>
    </xf>
    <xf numFmtId="3" fontId="31" fillId="0" borderId="10" xfId="0" applyNumberFormat="1" applyFont="1" applyFill="1" applyBorder="1" applyAlignment="1">
      <alignment horizontal="center"/>
    </xf>
    <xf numFmtId="3" fontId="20" fillId="0" borderId="10" xfId="0" applyNumberFormat="1" applyFont="1" applyFill="1" applyBorder="1" applyAlignment="1">
      <alignment horizontal="center"/>
    </xf>
    <xf numFmtId="3" fontId="31" fillId="0" borderId="10" xfId="0" applyNumberFormat="1" applyFont="1" applyFill="1" applyBorder="1" applyAlignment="1">
      <alignment horizontal="center"/>
    </xf>
    <xf numFmtId="3" fontId="72" fillId="0" borderId="10" xfId="0" applyNumberFormat="1" applyFont="1" applyFill="1" applyBorder="1" applyAlignment="1">
      <alignment horizontal="center"/>
    </xf>
    <xf numFmtId="0" fontId="24" fillId="0" borderId="10" xfId="0" applyFont="1" applyFill="1" applyBorder="1" applyAlignment="1">
      <alignment horizontal="center"/>
    </xf>
    <xf numFmtId="3" fontId="31" fillId="0" borderId="0" xfId="0" applyNumberFormat="1" applyFont="1" applyFill="1" applyBorder="1" applyAlignment="1">
      <alignment horizontal="center"/>
    </xf>
    <xf numFmtId="3" fontId="30" fillId="0" borderId="0" xfId="0" applyNumberFormat="1" applyFont="1" applyFill="1" applyAlignment="1">
      <alignment/>
    </xf>
    <xf numFmtId="0" fontId="30" fillId="0" borderId="17" xfId="0" applyFont="1" applyFill="1" applyBorder="1" applyAlignment="1">
      <alignment horizontal="center"/>
    </xf>
    <xf numFmtId="176" fontId="30" fillId="0" borderId="18" xfId="0" applyNumberFormat="1" applyFont="1" applyFill="1" applyBorder="1" applyAlignment="1">
      <alignment horizontal="center"/>
    </xf>
    <xf numFmtId="3" fontId="30" fillId="0" borderId="0" xfId="0" applyNumberFormat="1" applyFont="1" applyFill="1" applyBorder="1" applyAlignment="1">
      <alignment horizontal="center"/>
    </xf>
    <xf numFmtId="176" fontId="30" fillId="0" borderId="17" xfId="0" applyNumberFormat="1" applyFont="1" applyFill="1" applyBorder="1" applyAlignment="1">
      <alignment horizontal="center"/>
    </xf>
    <xf numFmtId="0" fontId="30" fillId="0" borderId="0" xfId="0" applyFont="1" applyFill="1" applyAlignment="1">
      <alignment/>
    </xf>
    <xf numFmtId="176" fontId="27" fillId="0" borderId="0" xfId="0" applyNumberFormat="1" applyFont="1" applyFill="1" applyBorder="1" applyAlignment="1">
      <alignment horizontal="center"/>
    </xf>
    <xf numFmtId="3" fontId="20" fillId="0" borderId="0" xfId="0" applyNumberFormat="1" applyFont="1" applyFill="1" applyAlignment="1">
      <alignment horizontal="centerContinuous"/>
    </xf>
    <xf numFmtId="3" fontId="30" fillId="0" borderId="0" xfId="0" applyNumberFormat="1" applyFont="1" applyFill="1" applyAlignment="1">
      <alignment horizontal="center"/>
    </xf>
    <xf numFmtId="0" fontId="30" fillId="0" borderId="18" xfId="0" applyFont="1" applyFill="1" applyBorder="1" applyAlignment="1">
      <alignment horizontal="center"/>
    </xf>
    <xf numFmtId="0" fontId="21" fillId="0" borderId="0" xfId="0" applyFont="1" applyFill="1" applyAlignment="1">
      <alignment/>
    </xf>
    <xf numFmtId="0" fontId="75" fillId="0" borderId="0" xfId="0" applyFont="1" applyFill="1" applyBorder="1" applyAlignment="1">
      <alignment/>
    </xf>
    <xf numFmtId="0" fontId="27" fillId="0" borderId="0" xfId="0" applyFont="1" applyFill="1" applyBorder="1" applyAlignment="1">
      <alignment textRotation="180"/>
    </xf>
    <xf numFmtId="0" fontId="20" fillId="0" borderId="0" xfId="0" applyFont="1" applyFill="1" applyBorder="1" applyAlignment="1">
      <alignment horizontal="right"/>
    </xf>
    <xf numFmtId="0" fontId="53" fillId="0" borderId="0" xfId="0" applyFont="1" applyFill="1" applyBorder="1" applyAlignment="1">
      <alignment horizontal="left"/>
    </xf>
    <xf numFmtId="0" fontId="53" fillId="0" borderId="10" xfId="0" applyFont="1" applyFill="1" applyBorder="1" applyAlignment="1">
      <alignment/>
    </xf>
    <xf numFmtId="1" fontId="31" fillId="0" borderId="10" xfId="0" applyNumberFormat="1" applyFont="1" applyFill="1" applyBorder="1" applyAlignment="1">
      <alignment horizontal="center"/>
    </xf>
    <xf numFmtId="1" fontId="31" fillId="0" borderId="0" xfId="0" applyNumberFormat="1" applyFont="1" applyFill="1" applyBorder="1" applyAlignment="1">
      <alignment horizontal="center"/>
    </xf>
    <xf numFmtId="192" fontId="31" fillId="0" borderId="0" xfId="0" applyNumberFormat="1" applyFont="1" applyFill="1" applyBorder="1" applyAlignment="1">
      <alignment/>
    </xf>
    <xf numFmtId="0" fontId="23" fillId="0" borderId="0" xfId="0" applyFont="1" applyFill="1" applyBorder="1" applyAlignment="1">
      <alignment horizontal="centerContinuous"/>
    </xf>
    <xf numFmtId="3" fontId="0" fillId="0" borderId="0" xfId="0" applyNumberFormat="1" applyFill="1" applyBorder="1" applyAlignment="1">
      <alignment/>
    </xf>
    <xf numFmtId="0" fontId="39" fillId="0" borderId="0" xfId="0" applyFont="1" applyFill="1" applyAlignment="1">
      <alignment/>
    </xf>
    <xf numFmtId="0" fontId="23" fillId="0" borderId="12" xfId="0" applyFont="1" applyFill="1" applyBorder="1" applyAlignment="1">
      <alignment horizontal="center"/>
    </xf>
    <xf numFmtId="1" fontId="20" fillId="0" borderId="12" xfId="0" applyNumberFormat="1" applyFont="1" applyFill="1" applyBorder="1" applyAlignment="1">
      <alignment horizontal="center"/>
    </xf>
    <xf numFmtId="3" fontId="0" fillId="0" borderId="0" xfId="0" applyNumberFormat="1" applyFont="1" applyFill="1" applyBorder="1" applyAlignment="1">
      <alignment horizontal="center" vertical="top"/>
    </xf>
    <xf numFmtId="0" fontId="0" fillId="0" borderId="0" xfId="0" applyFont="1" applyFill="1" applyAlignment="1">
      <alignment horizontal="center"/>
    </xf>
    <xf numFmtId="0" fontId="0" fillId="0" borderId="10" xfId="0" applyFont="1" applyFill="1" applyBorder="1" applyAlignment="1">
      <alignment/>
    </xf>
    <xf numFmtId="3" fontId="0" fillId="0" borderId="10" xfId="0" applyNumberFormat="1" applyFont="1" applyFill="1" applyBorder="1" applyAlignment="1">
      <alignment horizontal="center" vertical="top"/>
    </xf>
    <xf numFmtId="0" fontId="0" fillId="0" borderId="10" xfId="0" applyFont="1" applyFill="1" applyBorder="1" applyAlignment="1">
      <alignment horizontal="center"/>
    </xf>
    <xf numFmtId="3" fontId="31" fillId="0" borderId="10" xfId="0" applyNumberFormat="1" applyFont="1" applyFill="1" applyBorder="1" applyAlignment="1">
      <alignment horizontal="centerContinuous"/>
    </xf>
    <xf numFmtId="3" fontId="20" fillId="0" borderId="0" xfId="0" applyNumberFormat="1" applyFont="1" applyFill="1" applyBorder="1" applyAlignment="1">
      <alignment horizontal="centerContinuous"/>
    </xf>
    <xf numFmtId="0" fontId="20" fillId="0" borderId="0" xfId="0" applyNumberFormat="1" applyFont="1" applyFill="1" applyBorder="1" applyAlignment="1">
      <alignment horizontal="center" vertical="top"/>
    </xf>
    <xf numFmtId="3" fontId="20" fillId="0" borderId="0" xfId="0" applyNumberFormat="1" applyFont="1" applyFill="1" applyBorder="1" applyAlignment="1">
      <alignment/>
    </xf>
    <xf numFmtId="0" fontId="22" fillId="0" borderId="0" xfId="0" applyNumberFormat="1" applyFont="1" applyFill="1" applyAlignment="1">
      <alignment horizontal="center"/>
    </xf>
    <xf numFmtId="0" fontId="76" fillId="0" borderId="0" xfId="0" applyFont="1" applyFill="1" applyBorder="1" applyAlignment="1">
      <alignment horizontal="left"/>
    </xf>
    <xf numFmtId="192" fontId="30" fillId="0" borderId="0" xfId="0" applyNumberFormat="1" applyFont="1" applyFill="1" applyAlignment="1">
      <alignment horizontal="center"/>
    </xf>
    <xf numFmtId="192" fontId="0" fillId="0" borderId="0" xfId="0" applyNumberFormat="1" applyFont="1" applyFill="1" applyBorder="1" applyAlignment="1">
      <alignment horizontal="center"/>
    </xf>
    <xf numFmtId="192" fontId="40" fillId="0" borderId="0" xfId="0" applyNumberFormat="1" applyFont="1" applyFill="1" applyAlignment="1">
      <alignment horizontal="center"/>
    </xf>
    <xf numFmtId="176" fontId="0" fillId="0" borderId="0" xfId="0" applyNumberFormat="1" applyFont="1" applyFill="1" applyAlignment="1">
      <alignment/>
    </xf>
    <xf numFmtId="192" fontId="0" fillId="0" borderId="0" xfId="0" applyNumberFormat="1" applyFont="1" applyFill="1" applyAlignment="1">
      <alignment horizontal="center"/>
    </xf>
    <xf numFmtId="176" fontId="0" fillId="0" borderId="0" xfId="0" applyNumberFormat="1" applyFont="1" applyFill="1" applyBorder="1" applyAlignment="1">
      <alignment/>
    </xf>
    <xf numFmtId="0" fontId="22" fillId="0" borderId="11" xfId="0" applyNumberFormat="1" applyFont="1" applyFill="1" applyBorder="1" applyAlignment="1">
      <alignment horizontal="center"/>
    </xf>
    <xf numFmtId="192" fontId="30" fillId="0" borderId="11" xfId="0" applyNumberFormat="1" applyFont="1" applyFill="1" applyBorder="1" applyAlignment="1">
      <alignment horizontal="center"/>
    </xf>
    <xf numFmtId="0" fontId="23" fillId="0" borderId="11" xfId="0" applyFont="1" applyFill="1" applyBorder="1" applyAlignment="1">
      <alignment horizontal="center"/>
    </xf>
    <xf numFmtId="192" fontId="0" fillId="0" borderId="11" xfId="0" applyNumberFormat="1" applyFont="1" applyFill="1" applyBorder="1" applyAlignment="1">
      <alignment horizontal="center"/>
    </xf>
    <xf numFmtId="3" fontId="0" fillId="0" borderId="11" xfId="0" applyNumberFormat="1" applyFont="1" applyFill="1" applyBorder="1" applyAlignment="1">
      <alignment/>
    </xf>
    <xf numFmtId="192" fontId="40" fillId="0" borderId="11" xfId="0" applyNumberFormat="1" applyFont="1" applyFill="1" applyBorder="1" applyAlignment="1">
      <alignment horizontal="center"/>
    </xf>
    <xf numFmtId="176" fontId="0" fillId="0" borderId="11" xfId="0" applyNumberFormat="1" applyFont="1" applyFill="1" applyBorder="1" applyAlignment="1">
      <alignment/>
    </xf>
    <xf numFmtId="192" fontId="0" fillId="0" borderId="0" xfId="0" applyNumberFormat="1" applyFont="1" applyFill="1" applyBorder="1" applyAlignment="1">
      <alignment horizontal="center"/>
    </xf>
    <xf numFmtId="0" fontId="22" fillId="0" borderId="12" xfId="0" applyNumberFormat="1" applyFont="1" applyFill="1" applyBorder="1" applyAlignment="1">
      <alignment horizontal="center"/>
    </xf>
    <xf numFmtId="192" fontId="30" fillId="0" borderId="12" xfId="0" applyNumberFormat="1" applyFont="1" applyFill="1" applyBorder="1" applyAlignment="1">
      <alignment horizontal="center"/>
    </xf>
    <xf numFmtId="192" fontId="0" fillId="0" borderId="12" xfId="0" applyNumberFormat="1" applyFont="1" applyFill="1" applyBorder="1" applyAlignment="1">
      <alignment horizontal="center"/>
    </xf>
    <xf numFmtId="3" fontId="0" fillId="0" borderId="12" xfId="0" applyNumberFormat="1" applyFont="1" applyFill="1" applyBorder="1" applyAlignment="1">
      <alignment/>
    </xf>
    <xf numFmtId="192" fontId="40" fillId="0" borderId="12" xfId="0" applyNumberFormat="1" applyFont="1" applyFill="1" applyBorder="1" applyAlignment="1">
      <alignment horizontal="center"/>
    </xf>
    <xf numFmtId="176" fontId="0" fillId="0" borderId="12" xfId="0" applyNumberFormat="1" applyFont="1" applyFill="1" applyBorder="1" applyAlignment="1">
      <alignment/>
    </xf>
    <xf numFmtId="0" fontId="0" fillId="0" borderId="12" xfId="0" applyNumberFormat="1" applyFont="1" applyFill="1" applyBorder="1" applyAlignment="1">
      <alignment horizontal="center"/>
    </xf>
    <xf numFmtId="192" fontId="0" fillId="0" borderId="12" xfId="0" applyNumberFormat="1" applyBorder="1" applyAlignment="1">
      <alignment horizontal="center"/>
    </xf>
    <xf numFmtId="176" fontId="0" fillId="0" borderId="12" xfId="0" applyNumberFormat="1" applyFill="1" applyBorder="1" applyAlignment="1">
      <alignment horizontal="left"/>
    </xf>
    <xf numFmtId="192" fontId="0" fillId="0" borderId="11" xfId="0" applyNumberFormat="1" applyFont="1" applyFill="1" applyBorder="1" applyAlignment="1">
      <alignment horizontal="center"/>
    </xf>
    <xf numFmtId="192" fontId="0" fillId="0" borderId="0" xfId="0" applyNumberFormat="1" applyFont="1" applyFill="1" applyBorder="1" applyAlignment="1">
      <alignment horizontal="center"/>
    </xf>
    <xf numFmtId="192" fontId="32" fillId="0" borderId="12" xfId="0" applyNumberFormat="1" applyFont="1" applyFill="1" applyBorder="1" applyAlignment="1">
      <alignment horizontal="center"/>
    </xf>
    <xf numFmtId="192" fontId="20" fillId="0" borderId="12" xfId="0" applyNumberFormat="1" applyFont="1" applyFill="1" applyBorder="1" applyAlignment="1">
      <alignment horizontal="center"/>
    </xf>
    <xf numFmtId="192" fontId="77" fillId="0" borderId="12" xfId="0" applyNumberFormat="1" applyFont="1" applyFill="1" applyBorder="1" applyAlignment="1">
      <alignment horizontal="center"/>
    </xf>
    <xf numFmtId="192" fontId="44" fillId="0" borderId="0" xfId="0" applyNumberFormat="1" applyFont="1" applyFill="1" applyBorder="1" applyAlignment="1">
      <alignment horizontal="center"/>
    </xf>
    <xf numFmtId="192" fontId="0" fillId="0" borderId="0" xfId="0" applyNumberFormat="1" applyFont="1" applyFill="1" applyAlignment="1">
      <alignment/>
    </xf>
    <xf numFmtId="192" fontId="0" fillId="0" borderId="11" xfId="0" applyNumberFormat="1" applyFont="1" applyFill="1" applyBorder="1" applyAlignment="1">
      <alignment/>
    </xf>
    <xf numFmtId="0" fontId="0" fillId="0" borderId="0" xfId="0" applyNumberFormat="1" applyFont="1" applyFill="1" applyAlignment="1">
      <alignment horizontal="center"/>
    </xf>
    <xf numFmtId="192" fontId="0" fillId="0" borderId="12" xfId="0" applyNumberFormat="1" applyFont="1" applyFill="1" applyBorder="1" applyAlignment="1">
      <alignment/>
    </xf>
    <xf numFmtId="192" fontId="0" fillId="0" borderId="0" xfId="0" applyNumberFormat="1" applyFont="1" applyFill="1" applyBorder="1" applyAlignment="1">
      <alignment/>
    </xf>
    <xf numFmtId="0" fontId="22" fillId="0" borderId="10" xfId="0" applyNumberFormat="1" applyFont="1" applyFill="1" applyBorder="1" applyAlignment="1">
      <alignment horizontal="center"/>
    </xf>
    <xf numFmtId="3" fontId="0" fillId="0" borderId="10" xfId="0" applyNumberFormat="1" applyFont="1" applyFill="1" applyBorder="1" applyAlignment="1">
      <alignment/>
    </xf>
    <xf numFmtId="179" fontId="20" fillId="0" borderId="0" xfId="0" applyNumberFormat="1" applyFont="1" applyFill="1" applyBorder="1" applyAlignment="1">
      <alignment horizontal="centerContinuous"/>
    </xf>
    <xf numFmtId="176" fontId="31" fillId="0" borderId="0" xfId="0" applyNumberFormat="1" applyFont="1" applyFill="1" applyAlignment="1">
      <alignment/>
    </xf>
    <xf numFmtId="176" fontId="27" fillId="0" borderId="0" xfId="0" applyNumberFormat="1" applyFont="1" applyFill="1" applyAlignment="1">
      <alignment/>
    </xf>
    <xf numFmtId="176" fontId="78" fillId="0" borderId="0" xfId="0" applyNumberFormat="1" applyFont="1" applyFill="1" applyAlignment="1">
      <alignment/>
    </xf>
    <xf numFmtId="3" fontId="74" fillId="0" borderId="0" xfId="0" applyNumberFormat="1" applyFont="1" applyFill="1" applyAlignment="1">
      <alignment horizontal="left"/>
    </xf>
    <xf numFmtId="176" fontId="78" fillId="0" borderId="0" xfId="0" applyNumberFormat="1" applyFont="1" applyFill="1" applyAlignment="1">
      <alignment/>
    </xf>
    <xf numFmtId="176" fontId="27" fillId="0" borderId="19" xfId="0" applyNumberFormat="1" applyFont="1" applyFill="1" applyBorder="1" applyAlignment="1">
      <alignment/>
    </xf>
    <xf numFmtId="0" fontId="27" fillId="0" borderId="19" xfId="0" applyFont="1" applyFill="1" applyBorder="1" applyAlignment="1">
      <alignment/>
    </xf>
    <xf numFmtId="176" fontId="27" fillId="0" borderId="0" xfId="0" applyNumberFormat="1" applyFont="1" applyFill="1" applyAlignment="1">
      <alignment horizontal="center"/>
    </xf>
    <xf numFmtId="178" fontId="0" fillId="0" borderId="0" xfId="0" applyNumberFormat="1" applyFont="1" applyFill="1" applyAlignment="1">
      <alignment/>
    </xf>
    <xf numFmtId="176" fontId="78" fillId="0" borderId="14" xfId="0" applyNumberFormat="1" applyFont="1" applyFill="1" applyBorder="1" applyAlignment="1">
      <alignment/>
    </xf>
    <xf numFmtId="176" fontId="78" fillId="0" borderId="0" xfId="0" applyNumberFormat="1" applyFont="1" applyFill="1" applyBorder="1" applyAlignment="1">
      <alignment/>
    </xf>
    <xf numFmtId="176" fontId="74" fillId="0" borderId="0" xfId="65" applyNumberFormat="1" applyFont="1" applyFill="1" applyBorder="1" applyAlignment="1">
      <alignment horizontal="left"/>
      <protection/>
    </xf>
    <xf numFmtId="178" fontId="27" fillId="0" borderId="0" xfId="0" applyNumberFormat="1" applyFont="1" applyFill="1" applyAlignment="1">
      <alignment horizontal="right"/>
    </xf>
    <xf numFmtId="176" fontId="43" fillId="0" borderId="0" xfId="0" applyNumberFormat="1" applyFont="1" applyFill="1" applyBorder="1" applyAlignment="1">
      <alignment horizontal="right"/>
    </xf>
    <xf numFmtId="176" fontId="43" fillId="0" borderId="0" xfId="0" applyNumberFormat="1" applyFont="1" applyFill="1" applyAlignment="1">
      <alignment/>
    </xf>
    <xf numFmtId="176" fontId="0" fillId="0" borderId="19" xfId="0" applyNumberFormat="1" applyFill="1" applyBorder="1" applyAlignment="1">
      <alignment/>
    </xf>
    <xf numFmtId="0" fontId="0" fillId="0" borderId="19" xfId="0" applyFill="1" applyBorder="1" applyAlignment="1">
      <alignment/>
    </xf>
    <xf numFmtId="176" fontId="23" fillId="0" borderId="19" xfId="0" applyNumberFormat="1" applyFont="1" applyFill="1" applyBorder="1" applyAlignment="1">
      <alignment/>
    </xf>
    <xf numFmtId="178" fontId="0" fillId="0" borderId="0" xfId="0" applyNumberFormat="1" applyFill="1" applyAlignment="1">
      <alignment horizontal="right"/>
    </xf>
    <xf numFmtId="176" fontId="79" fillId="0" borderId="0" xfId="65" applyNumberFormat="1" applyFont="1" applyFill="1" applyBorder="1" applyAlignment="1">
      <alignment horizontal="left"/>
      <protection/>
    </xf>
    <xf numFmtId="176" fontId="43" fillId="0" borderId="0" xfId="0" applyNumberFormat="1" applyFont="1" applyFill="1" applyBorder="1" applyAlignment="1">
      <alignment horizontal="center"/>
    </xf>
    <xf numFmtId="176" fontId="43" fillId="0" borderId="0" xfId="65" applyNumberFormat="1" applyFont="1" applyFill="1" applyBorder="1" applyAlignment="1">
      <alignment horizontal="right"/>
      <protection/>
    </xf>
    <xf numFmtId="176" fontId="43" fillId="0" borderId="0" xfId="65" applyNumberFormat="1" applyFont="1" applyFill="1" applyBorder="1" applyAlignment="1">
      <alignment horizontal="center"/>
      <protection/>
    </xf>
    <xf numFmtId="4" fontId="23" fillId="0" borderId="0" xfId="0" applyNumberFormat="1" applyFont="1" applyFill="1" applyAlignment="1">
      <alignment/>
    </xf>
    <xf numFmtId="176" fontId="23" fillId="0" borderId="0" xfId="0" applyNumberFormat="1" applyFont="1" applyFill="1" applyAlignment="1">
      <alignment/>
    </xf>
    <xf numFmtId="4" fontId="0" fillId="0" borderId="0" xfId="0" applyNumberFormat="1" applyFill="1" applyAlignment="1">
      <alignment/>
    </xf>
    <xf numFmtId="179" fontId="20" fillId="0" borderId="0" xfId="0" applyNumberFormat="1" applyFont="1" applyFill="1" applyBorder="1" applyAlignment="1">
      <alignment/>
    </xf>
    <xf numFmtId="0" fontId="42" fillId="0" borderId="0" xfId="0" applyFont="1" applyFill="1" applyBorder="1" applyAlignment="1">
      <alignment/>
    </xf>
    <xf numFmtId="178" fontId="27" fillId="0" borderId="0" xfId="0" applyNumberFormat="1" applyFont="1" applyFill="1" applyAlignment="1">
      <alignment/>
    </xf>
    <xf numFmtId="0" fontId="31" fillId="0" borderId="0" xfId="0" applyFont="1" applyFill="1" applyAlignment="1">
      <alignment horizontal="left"/>
    </xf>
    <xf numFmtId="181" fontId="27" fillId="0" borderId="0" xfId="0" applyNumberFormat="1" applyFont="1" applyFill="1" applyAlignment="1">
      <alignment horizontal="left"/>
    </xf>
    <xf numFmtId="4" fontId="27" fillId="0" borderId="0" xfId="0" applyNumberFormat="1" applyFont="1" applyFill="1" applyBorder="1" applyAlignment="1">
      <alignment/>
    </xf>
    <xf numFmtId="181" fontId="0" fillId="0" borderId="0" xfId="0" applyNumberFormat="1" applyFont="1" applyFill="1" applyAlignment="1">
      <alignment horizontal="left"/>
    </xf>
    <xf numFmtId="4" fontId="27" fillId="0" borderId="0" xfId="0" applyNumberFormat="1" applyFont="1" applyFill="1" applyBorder="1" applyAlignment="1">
      <alignment horizontal="right"/>
    </xf>
    <xf numFmtId="176" fontId="31" fillId="0" borderId="0" xfId="0" applyNumberFormat="1" applyFont="1" applyFill="1" applyBorder="1" applyAlignment="1">
      <alignment/>
    </xf>
    <xf numFmtId="181" fontId="74" fillId="0" borderId="0" xfId="0" applyNumberFormat="1" applyFont="1" applyFill="1" applyAlignment="1">
      <alignment horizontal="left"/>
    </xf>
    <xf numFmtId="178" fontId="27" fillId="0" borderId="19" xfId="0" applyNumberFormat="1" applyFont="1" applyFill="1" applyBorder="1" applyAlignment="1">
      <alignment horizontal="right"/>
    </xf>
    <xf numFmtId="178" fontId="27" fillId="0" borderId="0" xfId="0" applyNumberFormat="1" applyFont="1" applyFill="1" applyBorder="1" applyAlignment="1">
      <alignment horizontal="right"/>
    </xf>
    <xf numFmtId="176" fontId="31" fillId="0" borderId="12" xfId="0" applyNumberFormat="1" applyFont="1" applyFill="1" applyBorder="1" applyAlignment="1">
      <alignment horizontal="left"/>
    </xf>
    <xf numFmtId="176" fontId="27" fillId="0" borderId="12" xfId="0" applyNumberFormat="1" applyFont="1" applyFill="1" applyBorder="1" applyAlignment="1">
      <alignment/>
    </xf>
    <xf numFmtId="181" fontId="27" fillId="0" borderId="0" xfId="0" applyNumberFormat="1" applyFont="1" applyFill="1" applyBorder="1" applyAlignment="1">
      <alignment horizontal="left"/>
    </xf>
    <xf numFmtId="181" fontId="27" fillId="0" borderId="0" xfId="0" applyNumberFormat="1" applyFont="1" applyFill="1" applyAlignment="1">
      <alignment/>
    </xf>
    <xf numFmtId="181" fontId="0" fillId="0" borderId="0" xfId="0" applyNumberFormat="1" applyFill="1" applyAlignment="1">
      <alignment/>
    </xf>
    <xf numFmtId="181" fontId="27" fillId="0" borderId="0" xfId="0" applyNumberFormat="1" applyFont="1" applyFill="1" applyAlignment="1">
      <alignment/>
    </xf>
    <xf numFmtId="181" fontId="27" fillId="0" borderId="0" xfId="0" applyNumberFormat="1" applyFont="1" applyFill="1" applyBorder="1" applyAlignment="1">
      <alignment/>
    </xf>
    <xf numFmtId="181" fontId="0" fillId="0" borderId="0" xfId="0" applyNumberFormat="1" applyFill="1" applyBorder="1" applyAlignment="1">
      <alignment/>
    </xf>
    <xf numFmtId="181" fontId="27" fillId="0" borderId="0" xfId="0" applyNumberFormat="1" applyFont="1" applyFill="1" applyAlignment="1">
      <alignment horizontal="right"/>
    </xf>
    <xf numFmtId="181" fontId="0" fillId="0" borderId="0" xfId="0" applyNumberFormat="1" applyFill="1" applyBorder="1" applyAlignment="1">
      <alignment horizontal="left"/>
    </xf>
    <xf numFmtId="181" fontId="0" fillId="0" borderId="0" xfId="0" applyNumberFormat="1" applyFill="1" applyAlignment="1">
      <alignment horizontal="right"/>
    </xf>
    <xf numFmtId="4" fontId="27" fillId="0" borderId="0" xfId="0" applyNumberFormat="1" applyFont="1" applyFill="1" applyAlignment="1">
      <alignment/>
    </xf>
    <xf numFmtId="176" fontId="23" fillId="0" borderId="0" xfId="0" applyNumberFormat="1" applyFont="1" applyFill="1" applyAlignment="1">
      <alignment horizontal="center"/>
    </xf>
    <xf numFmtId="0" fontId="23" fillId="0" borderId="0" xfId="0" applyFont="1" applyFill="1" applyAlignment="1">
      <alignment horizontal="left"/>
    </xf>
    <xf numFmtId="0" fontId="24" fillId="0" borderId="0" xfId="0" applyFont="1" applyFill="1" applyAlignment="1">
      <alignment horizontal="center"/>
    </xf>
    <xf numFmtId="0" fontId="22" fillId="0" borderId="0" xfId="0" applyFont="1" applyFill="1" applyAlignment="1">
      <alignment horizontal="left"/>
    </xf>
    <xf numFmtId="0" fontId="0" fillId="0" borderId="16" xfId="0" applyFill="1" applyBorder="1" applyAlignment="1">
      <alignment/>
    </xf>
    <xf numFmtId="0" fontId="0" fillId="0" borderId="16" xfId="0" applyFill="1" applyBorder="1" applyAlignment="1">
      <alignment horizontal="center"/>
    </xf>
    <xf numFmtId="0" fontId="22" fillId="0" borderId="0" xfId="0" applyNumberFormat="1" applyFont="1" applyFill="1" applyBorder="1" applyAlignment="1">
      <alignment horizontal="right"/>
    </xf>
    <xf numFmtId="0" fontId="23" fillId="0" borderId="16" xfId="0" applyFont="1" applyFill="1" applyBorder="1" applyAlignment="1">
      <alignment horizontal="center"/>
    </xf>
    <xf numFmtId="0" fontId="0" fillId="0" borderId="16" xfId="0" applyFont="1" applyFill="1" applyBorder="1" applyAlignment="1">
      <alignment horizontal="center"/>
    </xf>
    <xf numFmtId="0" fontId="22" fillId="0" borderId="0" xfId="0" applyFont="1" applyFill="1" applyBorder="1" applyAlignment="1">
      <alignment horizontal="left"/>
    </xf>
    <xf numFmtId="184" fontId="0" fillId="0" borderId="12" xfId="0" applyNumberFormat="1" applyFill="1" applyBorder="1" applyAlignment="1">
      <alignment horizontal="right"/>
    </xf>
    <xf numFmtId="0" fontId="23" fillId="0" borderId="12" xfId="0" applyFont="1" applyFill="1" applyBorder="1" applyAlignment="1">
      <alignment/>
    </xf>
    <xf numFmtId="0" fontId="53" fillId="0" borderId="0" xfId="0" applyFont="1" applyFill="1" applyAlignment="1">
      <alignment/>
    </xf>
    <xf numFmtId="0" fontId="0" fillId="0" borderId="20" xfId="0" applyFill="1" applyBorder="1" applyAlignment="1">
      <alignment/>
    </xf>
    <xf numFmtId="0" fontId="24" fillId="0" borderId="21" xfId="0" applyFont="1" applyFill="1" applyBorder="1" applyAlignment="1">
      <alignment horizontal="center"/>
    </xf>
    <xf numFmtId="0" fontId="0" fillId="0" borderId="22" xfId="0" applyFill="1" applyBorder="1" applyAlignment="1">
      <alignment/>
    </xf>
    <xf numFmtId="0" fontId="24" fillId="0" borderId="23" xfId="0" applyFont="1" applyFill="1" applyBorder="1" applyAlignment="1">
      <alignment horizontal="center"/>
    </xf>
    <xf numFmtId="0" fontId="0" fillId="0" borderId="24" xfId="0" applyFont="1" applyFill="1" applyBorder="1" applyAlignment="1">
      <alignment horizontal="center"/>
    </xf>
    <xf numFmtId="0" fontId="0" fillId="0" borderId="24" xfId="0" applyFill="1" applyBorder="1" applyAlignment="1">
      <alignment horizontal="center"/>
    </xf>
    <xf numFmtId="0" fontId="0" fillId="0" borderId="25" xfId="0" applyFont="1" applyFill="1" applyBorder="1" applyAlignment="1">
      <alignment horizontal="center"/>
    </xf>
    <xf numFmtId="0" fontId="0" fillId="0" borderId="23" xfId="0" applyFill="1" applyBorder="1" applyAlignment="1">
      <alignment/>
    </xf>
    <xf numFmtId="0" fontId="20" fillId="0" borderId="22" xfId="0" applyFont="1" applyFill="1" applyBorder="1" applyAlignment="1">
      <alignment horizontal="centerContinuous"/>
    </xf>
    <xf numFmtId="0" fontId="0" fillId="0" borderId="22" xfId="0" applyFill="1" applyBorder="1" applyAlignment="1">
      <alignment horizontal="left"/>
    </xf>
    <xf numFmtId="0" fontId="0" fillId="0" borderId="25" xfId="0" applyFill="1" applyBorder="1" applyAlignment="1">
      <alignment/>
    </xf>
    <xf numFmtId="0" fontId="23" fillId="0" borderId="23" xfId="0" applyFont="1" applyFill="1" applyBorder="1" applyAlignment="1">
      <alignment horizontal="center"/>
    </xf>
    <xf numFmtId="0" fontId="20" fillId="0" borderId="23" xfId="0" applyFont="1" applyFill="1" applyBorder="1" applyAlignment="1">
      <alignment horizontal="right"/>
    </xf>
    <xf numFmtId="0" fontId="0" fillId="0" borderId="26" xfId="0" applyFill="1" applyBorder="1" applyAlignment="1">
      <alignment/>
    </xf>
    <xf numFmtId="0" fontId="23" fillId="0" borderId="10" xfId="0" applyFont="1" applyFill="1" applyBorder="1" applyAlignment="1">
      <alignment/>
    </xf>
    <xf numFmtId="0" fontId="0" fillId="0" borderId="27" xfId="0" applyFill="1" applyBorder="1" applyAlignment="1">
      <alignment/>
    </xf>
    <xf numFmtId="0" fontId="0" fillId="0" borderId="0" xfId="0" applyFill="1" applyBorder="1" applyAlignment="1">
      <alignment horizontal="left"/>
    </xf>
    <xf numFmtId="0" fontId="43" fillId="0" borderId="0" xfId="0" applyFont="1" applyFill="1" applyBorder="1" applyAlignment="1">
      <alignment horizontal="right"/>
    </xf>
    <xf numFmtId="177" fontId="78" fillId="0" borderId="0" xfId="0" applyNumberFormat="1" applyFont="1" applyFill="1" applyBorder="1" applyAlignment="1">
      <alignment horizontal="right"/>
    </xf>
    <xf numFmtId="0" fontId="57" fillId="0" borderId="0" xfId="0" applyFont="1" applyAlignment="1">
      <alignment/>
    </xf>
    <xf numFmtId="0" fontId="20" fillId="0" borderId="0" xfId="0" applyFont="1" applyAlignment="1">
      <alignment/>
    </xf>
    <xf numFmtId="0" fontId="49" fillId="0" borderId="0" xfId="0" applyFont="1" applyAlignment="1">
      <alignment/>
    </xf>
    <xf numFmtId="0" fontId="43" fillId="0" borderId="0" xfId="0" applyFont="1" applyFill="1" applyAlignment="1">
      <alignment/>
    </xf>
    <xf numFmtId="0" fontId="78" fillId="0" borderId="0" xfId="0" applyFont="1" applyFill="1" applyAlignment="1">
      <alignment/>
    </xf>
    <xf numFmtId="0" fontId="62" fillId="0" borderId="0" xfId="0" applyFont="1" applyFill="1" applyAlignment="1">
      <alignment/>
    </xf>
    <xf numFmtId="0" fontId="82" fillId="0" borderId="0" xfId="0" applyFont="1" applyFill="1" applyAlignment="1">
      <alignment/>
    </xf>
    <xf numFmtId="0" fontId="83" fillId="0" borderId="0" xfId="0" applyFont="1" applyFill="1" applyAlignment="1">
      <alignment/>
    </xf>
    <xf numFmtId="0" fontId="0" fillId="0" borderId="0" xfId="0" applyBorder="1" applyAlignment="1">
      <alignment/>
    </xf>
    <xf numFmtId="14" fontId="20" fillId="0" borderId="0" xfId="0" applyNumberFormat="1" applyFont="1" applyBorder="1" applyAlignment="1">
      <alignment horizontal="center"/>
    </xf>
    <xf numFmtId="0" fontId="0" fillId="0" borderId="0" xfId="0" applyFont="1" applyBorder="1" applyAlignment="1">
      <alignment/>
    </xf>
    <xf numFmtId="0" fontId="58" fillId="0" borderId="0" xfId="0" applyFont="1" applyAlignment="1">
      <alignment/>
    </xf>
    <xf numFmtId="0" fontId="84" fillId="0" borderId="0" xfId="0" applyFont="1" applyAlignment="1">
      <alignment horizontal="centerContinuous"/>
    </xf>
    <xf numFmtId="0" fontId="0" fillId="0" borderId="0" xfId="0" applyAlignment="1">
      <alignment horizontal="right"/>
    </xf>
    <xf numFmtId="0" fontId="86" fillId="0" borderId="0" xfId="0" applyFont="1" applyBorder="1" applyAlignment="1">
      <alignment/>
    </xf>
    <xf numFmtId="0" fontId="0" fillId="0" borderId="12" xfId="0" applyBorder="1" applyAlignment="1">
      <alignment/>
    </xf>
    <xf numFmtId="0" fontId="71" fillId="0" borderId="0" xfId="0" applyFont="1" applyFill="1" applyBorder="1" applyAlignment="1">
      <alignment/>
    </xf>
    <xf numFmtId="0" fontId="20" fillId="0" borderId="0" xfId="0" applyFont="1" applyBorder="1" applyAlignment="1">
      <alignment/>
    </xf>
    <xf numFmtId="0" fontId="87" fillId="0" borderId="0" xfId="0" applyFont="1" applyBorder="1" applyAlignment="1">
      <alignment/>
    </xf>
    <xf numFmtId="0" fontId="58" fillId="0" borderId="0" xfId="0" applyFont="1" applyBorder="1" applyAlignment="1">
      <alignment horizontal="center"/>
    </xf>
    <xf numFmtId="0" fontId="72" fillId="0" borderId="0" xfId="0" applyFont="1" applyBorder="1" applyAlignment="1">
      <alignment/>
    </xf>
    <xf numFmtId="0" fontId="21" fillId="0" borderId="0" xfId="0" applyFont="1" applyAlignment="1">
      <alignment/>
    </xf>
    <xf numFmtId="0" fontId="0" fillId="0" borderId="0" xfId="0" applyFont="1" applyAlignment="1">
      <alignment/>
    </xf>
    <xf numFmtId="0" fontId="72" fillId="0" borderId="0" xfId="0" applyFont="1" applyFill="1" applyBorder="1" applyAlignment="1">
      <alignment/>
    </xf>
    <xf numFmtId="0" fontId="72" fillId="0" borderId="0" xfId="0" applyFont="1" applyFill="1" applyBorder="1" applyAlignment="1">
      <alignment horizontal="left"/>
    </xf>
    <xf numFmtId="0" fontId="76" fillId="0" borderId="0" xfId="0" applyFont="1" applyFill="1" applyBorder="1" applyAlignment="1">
      <alignment/>
    </xf>
    <xf numFmtId="0" fontId="76" fillId="0" borderId="0" xfId="0" applyFont="1" applyFill="1" applyAlignment="1">
      <alignment/>
    </xf>
    <xf numFmtId="3" fontId="40" fillId="0" borderId="0" xfId="0" applyNumberFormat="1" applyFont="1" applyFill="1" applyBorder="1" applyAlignment="1">
      <alignment/>
    </xf>
    <xf numFmtId="3" fontId="40" fillId="0" borderId="0" xfId="0" applyNumberFormat="1" applyFont="1" applyFill="1" applyAlignment="1">
      <alignment horizontal="right"/>
    </xf>
    <xf numFmtId="3" fontId="40" fillId="0" borderId="0" xfId="0" applyNumberFormat="1" applyFont="1" applyFill="1" applyAlignment="1">
      <alignment/>
    </xf>
    <xf numFmtId="49" fontId="0" fillId="0" borderId="0" xfId="0" applyNumberFormat="1" applyFill="1" applyAlignment="1">
      <alignment/>
    </xf>
    <xf numFmtId="0" fontId="0" fillId="0" borderId="0" xfId="0" applyNumberFormat="1" applyFill="1" applyAlignment="1">
      <alignment/>
    </xf>
    <xf numFmtId="0" fontId="0" fillId="0" borderId="0" xfId="0" applyNumberFormat="1" applyFill="1" applyAlignment="1">
      <alignment horizontal="center"/>
    </xf>
    <xf numFmtId="49" fontId="0" fillId="0" borderId="0" xfId="0" applyNumberFormat="1" applyFill="1" applyAlignment="1">
      <alignment horizontal="centerContinuous"/>
    </xf>
    <xf numFmtId="0" fontId="0" fillId="0" borderId="0" xfId="0" applyFont="1" applyFill="1" applyBorder="1" applyAlignment="1">
      <alignment horizontal="left" wrapText="1"/>
    </xf>
    <xf numFmtId="0" fontId="21" fillId="0" borderId="12" xfId="0" applyFont="1" applyFill="1" applyBorder="1" applyAlignment="1">
      <alignment/>
    </xf>
    <xf numFmtId="3" fontId="0" fillId="0" borderId="12" xfId="0" applyNumberFormat="1" applyFont="1" applyFill="1" applyBorder="1" applyAlignment="1">
      <alignment/>
    </xf>
    <xf numFmtId="0" fontId="50" fillId="0" borderId="12" xfId="0" applyFont="1" applyFill="1" applyBorder="1" applyAlignment="1">
      <alignment horizontal="right"/>
    </xf>
    <xf numFmtId="3" fontId="58" fillId="0" borderId="0" xfId="0" applyNumberFormat="1" applyFont="1" applyFill="1" applyBorder="1" applyAlignment="1">
      <alignment/>
    </xf>
    <xf numFmtId="0" fontId="58" fillId="0" borderId="0" xfId="0" applyFont="1" applyFill="1" applyBorder="1" applyAlignment="1">
      <alignment/>
    </xf>
    <xf numFmtId="0" fontId="50" fillId="0" borderId="0" xfId="0" applyFont="1" applyFill="1" applyBorder="1" applyAlignment="1">
      <alignment horizontal="right"/>
    </xf>
    <xf numFmtId="192" fontId="20" fillId="0" borderId="0" xfId="0" applyNumberFormat="1" applyFont="1" applyFill="1" applyBorder="1" applyAlignment="1">
      <alignment/>
    </xf>
    <xf numFmtId="49" fontId="29" fillId="0" borderId="0" xfId="0" applyNumberFormat="1" applyFont="1" applyFill="1" applyBorder="1" applyAlignment="1">
      <alignment horizontal="center"/>
    </xf>
    <xf numFmtId="176" fontId="22" fillId="0" borderId="0" xfId="0" applyNumberFormat="1" applyFont="1" applyFill="1" applyAlignment="1">
      <alignment horizontal="center"/>
    </xf>
    <xf numFmtId="176" fontId="22" fillId="0" borderId="13" xfId="0" applyNumberFormat="1" applyFont="1" applyFill="1" applyBorder="1" applyAlignment="1">
      <alignment horizontal="center"/>
    </xf>
    <xf numFmtId="187" fontId="35" fillId="0" borderId="0" xfId="0" applyNumberFormat="1" applyFont="1" applyFill="1" applyBorder="1" applyAlignment="1">
      <alignment horizontal="center"/>
    </xf>
    <xf numFmtId="187" fontId="22" fillId="0" borderId="10" xfId="0" applyNumberFormat="1" applyFont="1" applyFill="1" applyBorder="1" applyAlignment="1">
      <alignment horizontal="center"/>
    </xf>
    <xf numFmtId="0" fontId="0" fillId="25" borderId="0" xfId="0" applyFill="1" applyAlignment="1">
      <alignment/>
    </xf>
    <xf numFmtId="0" fontId="52" fillId="0" borderId="0" xfId="0" applyFont="1" applyFill="1" applyAlignment="1">
      <alignment/>
    </xf>
    <xf numFmtId="0" fontId="0" fillId="0" borderId="0" xfId="0" applyNumberFormat="1" applyFont="1" applyFill="1" applyAlignment="1">
      <alignment horizontal="center"/>
    </xf>
    <xf numFmtId="0" fontId="47" fillId="0" borderId="0" xfId="0" applyFont="1" applyFill="1" applyAlignment="1">
      <alignment/>
    </xf>
    <xf numFmtId="0" fontId="33" fillId="0" borderId="0" xfId="0" applyFont="1" applyFill="1" applyAlignment="1">
      <alignment horizontal="left"/>
    </xf>
    <xf numFmtId="0" fontId="33" fillId="0" borderId="0" xfId="0" applyFont="1" applyFill="1" applyBorder="1" applyAlignment="1">
      <alignment/>
    </xf>
    <xf numFmtId="0" fontId="71" fillId="0" borderId="0" xfId="0" applyFont="1" applyFill="1" applyAlignment="1">
      <alignment/>
    </xf>
    <xf numFmtId="0" fontId="71" fillId="0" borderId="0" xfId="0" applyFont="1" applyFill="1" applyAlignment="1">
      <alignment horizontal="right"/>
    </xf>
    <xf numFmtId="0" fontId="71" fillId="0" borderId="0" xfId="0" applyFont="1" applyFill="1" applyBorder="1" applyAlignment="1">
      <alignment/>
    </xf>
    <xf numFmtId="0" fontId="71" fillId="0" borderId="0" xfId="0" applyFont="1" applyFill="1" applyBorder="1" applyAlignment="1">
      <alignment horizontal="right"/>
    </xf>
    <xf numFmtId="0" fontId="71" fillId="0" borderId="0" xfId="0" applyFont="1" applyFill="1" applyAlignment="1">
      <alignment/>
    </xf>
    <xf numFmtId="0" fontId="88" fillId="0" borderId="0" xfId="0" applyFont="1" applyFill="1" applyAlignment="1">
      <alignment/>
    </xf>
    <xf numFmtId="0" fontId="69" fillId="0" borderId="0" xfId="0" applyFont="1" applyFill="1" applyAlignment="1">
      <alignment/>
    </xf>
    <xf numFmtId="0" fontId="60" fillId="0" borderId="0" xfId="0" applyFont="1" applyFill="1" applyBorder="1" applyAlignment="1">
      <alignment/>
    </xf>
    <xf numFmtId="0" fontId="69" fillId="0" borderId="0" xfId="0" applyFont="1" applyFill="1" applyAlignment="1">
      <alignment horizontal="centerContinuous"/>
    </xf>
    <xf numFmtId="0" fontId="69" fillId="0" borderId="0" xfId="0" applyFont="1" applyFill="1" applyAlignment="1">
      <alignment/>
    </xf>
    <xf numFmtId="0" fontId="28" fillId="0" borderId="0" xfId="0" applyFont="1" applyAlignment="1">
      <alignment/>
    </xf>
    <xf numFmtId="0" fontId="61" fillId="0" borderId="0" xfId="0" applyFont="1" applyFill="1" applyBorder="1" applyAlignment="1">
      <alignment horizontal="left"/>
    </xf>
    <xf numFmtId="0" fontId="61" fillId="0" borderId="0" xfId="0" applyFont="1" applyFill="1" applyAlignment="1">
      <alignment horizontal="left"/>
    </xf>
    <xf numFmtId="176" fontId="30" fillId="0" borderId="10" xfId="0" applyNumberFormat="1" applyFont="1" applyFill="1" applyBorder="1" applyAlignment="1">
      <alignment/>
    </xf>
    <xf numFmtId="0" fontId="22" fillId="0" borderId="12" xfId="64" applyFont="1" applyFill="1" applyBorder="1">
      <alignment/>
      <protection/>
    </xf>
    <xf numFmtId="0" fontId="22" fillId="0" borderId="10" xfId="64" applyFont="1" applyFill="1" applyBorder="1">
      <alignment/>
      <protection/>
    </xf>
    <xf numFmtId="0" fontId="0" fillId="0" borderId="13" xfId="64" applyFill="1" applyBorder="1">
      <alignment/>
      <protection/>
    </xf>
    <xf numFmtId="0" fontId="22" fillId="0" borderId="13" xfId="64" applyFont="1" applyFill="1" applyBorder="1">
      <alignment/>
      <protection/>
    </xf>
    <xf numFmtId="176" fontId="22" fillId="0" borderId="0" xfId="0" applyNumberFormat="1" applyFont="1" applyFill="1" applyBorder="1" applyAlignment="1">
      <alignment horizontal="center" wrapText="1"/>
    </xf>
    <xf numFmtId="176" fontId="0" fillId="0" borderId="0" xfId="0" applyNumberFormat="1" applyFont="1" applyFill="1" applyAlignment="1">
      <alignment/>
    </xf>
    <xf numFmtId="187" fontId="22" fillId="0" borderId="11" xfId="0" applyNumberFormat="1" applyFont="1" applyFill="1" applyBorder="1" applyAlignment="1">
      <alignment horizontal="center"/>
    </xf>
    <xf numFmtId="187" fontId="22" fillId="0" borderId="13" xfId="0" applyNumberFormat="1" applyFont="1" applyFill="1" applyBorder="1" applyAlignment="1">
      <alignment horizontal="center"/>
    </xf>
    <xf numFmtId="0" fontId="71" fillId="0" borderId="0" xfId="0" applyFont="1" applyFill="1" applyAlignment="1">
      <alignment/>
    </xf>
    <xf numFmtId="187" fontId="22" fillId="0" borderId="10" xfId="0" applyNumberFormat="1" applyFont="1" applyFill="1" applyBorder="1" applyAlignment="1">
      <alignment/>
    </xf>
    <xf numFmtId="192" fontId="0" fillId="0" borderId="10" xfId="54" applyNumberFormat="1" applyFont="1" applyFill="1" applyBorder="1" applyAlignment="1">
      <alignment/>
    </xf>
    <xf numFmtId="176" fontId="22" fillId="0" borderId="0" xfId="49" applyNumberFormat="1" applyFont="1" applyFill="1" applyBorder="1" applyAlignment="1">
      <alignment horizontal="center"/>
    </xf>
    <xf numFmtId="176" fontId="22" fillId="0" borderId="11" xfId="49" applyNumberFormat="1" applyFont="1" applyFill="1" applyBorder="1" applyAlignment="1">
      <alignment horizontal="center"/>
    </xf>
    <xf numFmtId="176" fontId="22" fillId="0" borderId="12" xfId="49" applyNumberFormat="1" applyFont="1" applyFill="1" applyBorder="1" applyAlignment="1">
      <alignment horizontal="center"/>
    </xf>
    <xf numFmtId="176" fontId="22" fillId="0" borderId="10" xfId="49" applyNumberFormat="1" applyFont="1" applyFill="1" applyBorder="1" applyAlignment="1">
      <alignment horizontal="center"/>
    </xf>
    <xf numFmtId="176" fontId="0" fillId="0" borderId="12" xfId="0" applyNumberFormat="1" applyFont="1" applyFill="1" applyBorder="1" applyAlignment="1">
      <alignment/>
    </xf>
    <xf numFmtId="192" fontId="0" fillId="0" borderId="0" xfId="54" applyNumberFormat="1" applyFont="1" applyFill="1" applyBorder="1" applyAlignment="1">
      <alignment horizontal="left"/>
    </xf>
    <xf numFmtId="192" fontId="0" fillId="0" borderId="12" xfId="54" applyNumberFormat="1" applyFont="1" applyFill="1" applyBorder="1" applyAlignment="1">
      <alignment horizontal="left"/>
    </xf>
    <xf numFmtId="186" fontId="0" fillId="0" borderId="0" xfId="0" applyNumberFormat="1" applyFont="1" applyFill="1" applyBorder="1" applyAlignment="1">
      <alignment wrapText="1"/>
    </xf>
    <xf numFmtId="186" fontId="0" fillId="0" borderId="0" xfId="0" applyNumberFormat="1" applyFont="1" applyFill="1" applyBorder="1" applyAlignment="1">
      <alignment horizontal="left" wrapText="1"/>
    </xf>
    <xf numFmtId="186" fontId="0" fillId="0" borderId="0" xfId="0" applyNumberFormat="1" applyFill="1" applyBorder="1" applyAlignment="1">
      <alignment/>
    </xf>
    <xf numFmtId="187" fontId="22" fillId="0" borderId="14" xfId="0" applyNumberFormat="1" applyFont="1" applyFill="1" applyBorder="1" applyAlignment="1">
      <alignment horizontal="center"/>
    </xf>
    <xf numFmtId="187" fontId="0" fillId="0" borderId="14" xfId="0" applyNumberFormat="1" applyFont="1" applyFill="1" applyBorder="1" applyAlignment="1">
      <alignment/>
    </xf>
    <xf numFmtId="187" fontId="36" fillId="0" borderId="12" xfId="54" applyNumberFormat="1" applyFont="1" applyFill="1" applyBorder="1" applyAlignment="1">
      <alignment horizontal="center"/>
    </xf>
    <xf numFmtId="186" fontId="20" fillId="0" borderId="10" xfId="0" applyNumberFormat="1" applyFont="1" applyFill="1" applyBorder="1" applyAlignment="1" applyProtection="1">
      <alignment/>
      <protection/>
    </xf>
    <xf numFmtId="186" fontId="0" fillId="0" borderId="0" xfId="56" applyNumberFormat="1" applyFont="1" applyFill="1" applyBorder="1" applyAlignment="1" applyProtection="1">
      <alignment horizontal="right"/>
      <protection/>
    </xf>
    <xf numFmtId="186" fontId="0" fillId="0" borderId="0" xfId="0" applyNumberFormat="1" applyFont="1" applyFill="1" applyAlignment="1" applyProtection="1">
      <alignment horizontal="right"/>
      <protection/>
    </xf>
    <xf numFmtId="186" fontId="0" fillId="0" borderId="0" xfId="0" applyNumberFormat="1" applyFont="1" applyFill="1" applyBorder="1" applyAlignment="1" applyProtection="1">
      <alignment horizontal="right"/>
      <protection/>
    </xf>
    <xf numFmtId="186" fontId="0" fillId="0" borderId="12" xfId="56" applyNumberFormat="1" applyFont="1" applyFill="1" applyBorder="1" applyAlignment="1" applyProtection="1">
      <alignment horizontal="right"/>
      <protection/>
    </xf>
    <xf numFmtId="0" fontId="22" fillId="0" borderId="14" xfId="0" applyFont="1" applyFill="1" applyBorder="1" applyAlignment="1">
      <alignment horizontal="center"/>
    </xf>
    <xf numFmtId="0" fontId="22" fillId="0" borderId="12" xfId="0" applyFont="1" applyFill="1" applyBorder="1" applyAlignment="1">
      <alignment/>
    </xf>
    <xf numFmtId="176" fontId="20" fillId="0" borderId="0" xfId="0" applyNumberFormat="1" applyFont="1" applyFill="1" applyBorder="1" applyAlignment="1">
      <alignment horizontal="right"/>
    </xf>
    <xf numFmtId="0" fontId="20" fillId="0" borderId="14" xfId="64" applyFont="1" applyFill="1" applyBorder="1" applyAlignment="1">
      <alignment wrapText="1"/>
      <protection/>
    </xf>
    <xf numFmtId="0" fontId="20" fillId="0" borderId="10" xfId="64" applyFont="1" applyFill="1" applyBorder="1" applyAlignment="1">
      <alignment wrapText="1"/>
      <protection/>
    </xf>
    <xf numFmtId="176" fontId="0" fillId="0" borderId="12" xfId="0" applyNumberFormat="1" applyFont="1" applyFill="1" applyBorder="1" applyAlignment="1">
      <alignment horizontal="right"/>
    </xf>
    <xf numFmtId="186" fontId="0" fillId="0" borderId="12" xfId="0" applyNumberFormat="1" applyFont="1" applyFill="1" applyBorder="1" applyAlignment="1">
      <alignment horizontal="left"/>
    </xf>
    <xf numFmtId="0" fontId="28" fillId="0" borderId="0" xfId="0" applyFont="1" applyFill="1" applyBorder="1" applyAlignment="1">
      <alignment wrapText="1"/>
    </xf>
    <xf numFmtId="192" fontId="0" fillId="20" borderId="0" xfId="0" applyNumberFormat="1" applyFont="1" applyFill="1" applyBorder="1" applyAlignment="1">
      <alignment horizontal="right"/>
    </xf>
    <xf numFmtId="186" fontId="0" fillId="0" borderId="12" xfId="0" applyNumberFormat="1" applyFont="1" applyFill="1" applyBorder="1" applyAlignment="1">
      <alignment horizontal="left" wrapText="1"/>
    </xf>
    <xf numFmtId="0" fontId="20" fillId="20" borderId="10" xfId="64" applyFont="1" applyFill="1" applyBorder="1">
      <alignment/>
      <protection/>
    </xf>
    <xf numFmtId="0" fontId="0" fillId="20" borderId="10" xfId="64" applyFill="1" applyBorder="1">
      <alignment/>
      <protection/>
    </xf>
    <xf numFmtId="0" fontId="20" fillId="0" borderId="10" xfId="0" applyFont="1" applyFill="1" applyBorder="1" applyAlignment="1">
      <alignment/>
    </xf>
    <xf numFmtId="0" fontId="0" fillId="0" borderId="28" xfId="0" applyFill="1" applyBorder="1" applyAlignment="1">
      <alignment/>
    </xf>
    <xf numFmtId="0" fontId="26" fillId="0" borderId="0" xfId="0" applyFont="1" applyFill="1" applyAlignment="1">
      <alignment horizontal="left" wrapText="1"/>
    </xf>
    <xf numFmtId="0" fontId="0" fillId="0" borderId="29" xfId="0" applyFill="1" applyBorder="1" applyAlignment="1">
      <alignment/>
    </xf>
    <xf numFmtId="0" fontId="0" fillId="0" borderId="17" xfId="0" applyFont="1" applyFill="1" applyBorder="1" applyAlignment="1">
      <alignment/>
    </xf>
    <xf numFmtId="0" fontId="0" fillId="0" borderId="30" xfId="0" applyFill="1" applyBorder="1" applyAlignment="1">
      <alignment/>
    </xf>
    <xf numFmtId="0" fontId="0" fillId="0" borderId="17" xfId="0" applyFill="1" applyBorder="1" applyAlignment="1">
      <alignment/>
    </xf>
    <xf numFmtId="3" fontId="0" fillId="0" borderId="17" xfId="0" applyNumberFormat="1" applyFont="1" applyFill="1" applyBorder="1" applyAlignment="1">
      <alignment/>
    </xf>
    <xf numFmtId="0" fontId="21" fillId="0" borderId="30" xfId="0" applyFont="1" applyFill="1" applyBorder="1" applyAlignment="1">
      <alignment/>
    </xf>
    <xf numFmtId="176" fontId="21" fillId="0" borderId="31" xfId="0" applyNumberFormat="1" applyFont="1" applyFill="1" applyBorder="1" applyAlignment="1">
      <alignment/>
    </xf>
    <xf numFmtId="0" fontId="0" fillId="0" borderId="18" xfId="0" applyFill="1" applyBorder="1" applyAlignment="1">
      <alignment/>
    </xf>
    <xf numFmtId="0" fontId="21" fillId="0" borderId="31" xfId="0" applyFont="1" applyFill="1" applyBorder="1" applyAlignment="1">
      <alignment/>
    </xf>
    <xf numFmtId="176" fontId="21" fillId="0" borderId="30" xfId="0" applyNumberFormat="1" applyFont="1" applyFill="1" applyBorder="1" applyAlignment="1">
      <alignment/>
    </xf>
    <xf numFmtId="0" fontId="53" fillId="0" borderId="17" xfId="0" applyFont="1" applyFill="1" applyBorder="1" applyAlignment="1">
      <alignment/>
    </xf>
    <xf numFmtId="3" fontId="0" fillId="0" borderId="18" xfId="0" applyNumberFormat="1" applyFont="1" applyFill="1" applyBorder="1" applyAlignment="1">
      <alignment/>
    </xf>
    <xf numFmtId="3" fontId="0" fillId="0" borderId="12" xfId="0" applyNumberFormat="1" applyFont="1" applyFill="1" applyBorder="1" applyAlignment="1">
      <alignment horizontal="right"/>
    </xf>
    <xf numFmtId="176" fontId="20" fillId="0" borderId="0" xfId="57" applyNumberFormat="1" applyFont="1" applyFill="1" applyBorder="1" applyAlignment="1">
      <alignment horizontal="center"/>
    </xf>
    <xf numFmtId="176" fontId="0" fillId="0" borderId="0" xfId="0" applyNumberFormat="1" applyFont="1" applyFill="1" applyBorder="1" applyAlignment="1">
      <alignment horizontal="right"/>
    </xf>
    <xf numFmtId="176" fontId="0" fillId="0" borderId="0" xfId="0" applyNumberFormat="1" applyFont="1" applyFill="1" applyAlignment="1">
      <alignment horizontal="right"/>
    </xf>
    <xf numFmtId="0" fontId="28" fillId="0" borderId="0" xfId="0" applyFont="1" applyFill="1" applyBorder="1" applyAlignment="1">
      <alignment/>
    </xf>
    <xf numFmtId="49" fontId="20" fillId="0" borderId="0" xfId="60" applyNumberFormat="1" applyFont="1" applyFill="1" applyBorder="1" applyAlignment="1">
      <alignment horizontal="center"/>
    </xf>
    <xf numFmtId="192" fontId="0" fillId="0" borderId="0" xfId="0" applyNumberFormat="1" applyFill="1" applyAlignment="1">
      <alignment horizontal="center"/>
    </xf>
    <xf numFmtId="192" fontId="0" fillId="0" borderId="0" xfId="0" applyNumberFormat="1" applyFill="1" applyAlignment="1">
      <alignment horizontal="right"/>
    </xf>
    <xf numFmtId="181" fontId="0" fillId="0" borderId="0" xfId="57" applyNumberFormat="1" applyFont="1" applyFill="1" applyBorder="1" applyAlignment="1">
      <alignment horizontal="right"/>
    </xf>
    <xf numFmtId="177" fontId="0" fillId="0" borderId="0" xfId="0" applyNumberFormat="1" applyFont="1" applyFill="1" applyAlignment="1">
      <alignment/>
    </xf>
    <xf numFmtId="0" fontId="0" fillId="0" borderId="10" xfId="0" applyFont="1" applyFill="1" applyBorder="1" applyAlignment="1">
      <alignment horizontal="center"/>
    </xf>
    <xf numFmtId="0" fontId="20" fillId="0" borderId="15"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left"/>
    </xf>
    <xf numFmtId="176" fontId="0" fillId="0" borderId="0" xfId="0" applyNumberFormat="1" applyFont="1" applyFill="1" applyBorder="1" applyAlignment="1">
      <alignment horizontal="right"/>
    </xf>
    <xf numFmtId="176" fontId="0" fillId="20" borderId="0" xfId="0" applyNumberFormat="1" applyFont="1" applyFill="1" applyBorder="1" applyAlignment="1">
      <alignment horizontal="center"/>
    </xf>
    <xf numFmtId="176" fontId="0" fillId="0" borderId="0" xfId="0" applyNumberFormat="1" applyFont="1" applyFill="1" applyBorder="1" applyAlignment="1">
      <alignment horizontal="center"/>
    </xf>
    <xf numFmtId="176" fontId="0" fillId="0" borderId="0" xfId="0" applyNumberFormat="1" applyFont="1" applyFill="1" applyAlignment="1">
      <alignment horizontal="center"/>
    </xf>
    <xf numFmtId="0" fontId="0" fillId="0" borderId="0" xfId="0" applyFont="1" applyFill="1" applyBorder="1" applyAlignment="1">
      <alignment readingOrder="1"/>
    </xf>
    <xf numFmtId="0" fontId="0" fillId="0" borderId="0" xfId="0" applyFont="1" applyFill="1" applyAlignment="1">
      <alignment horizontal="right"/>
    </xf>
    <xf numFmtId="176" fontId="0" fillId="0" borderId="0" xfId="0" applyNumberFormat="1" applyFont="1" applyFill="1" applyAlignment="1">
      <alignment horizontal="right"/>
    </xf>
    <xf numFmtId="0" fontId="0" fillId="0" borderId="12" xfId="0" applyFont="1" applyFill="1" applyBorder="1" applyAlignment="1">
      <alignment horizontal="left"/>
    </xf>
    <xf numFmtId="0" fontId="0" fillId="0" borderId="11" xfId="0" applyFont="1" applyFill="1" applyBorder="1" applyAlignment="1">
      <alignment horizontal="left"/>
    </xf>
    <xf numFmtId="0" fontId="0" fillId="0" borderId="11" xfId="0" applyFont="1" applyFill="1" applyBorder="1" applyAlignment="1">
      <alignment horizontal="center"/>
    </xf>
    <xf numFmtId="176" fontId="0" fillId="0" borderId="11" xfId="0" applyNumberFormat="1" applyFont="1" applyFill="1" applyBorder="1" applyAlignment="1">
      <alignment horizontal="right"/>
    </xf>
    <xf numFmtId="176" fontId="0" fillId="20" borderId="11" xfId="0" applyNumberFormat="1" applyFont="1" applyFill="1" applyBorder="1" applyAlignment="1">
      <alignment horizontal="center"/>
    </xf>
    <xf numFmtId="176" fontId="0" fillId="0" borderId="11" xfId="0" applyNumberFormat="1" applyFont="1" applyFill="1" applyBorder="1" applyAlignment="1">
      <alignment horizontal="center"/>
    </xf>
    <xf numFmtId="192" fontId="0" fillId="20" borderId="0" xfId="0" applyNumberFormat="1" applyFont="1" applyFill="1" applyBorder="1" applyAlignment="1">
      <alignment horizontal="right"/>
    </xf>
    <xf numFmtId="0" fontId="0" fillId="20" borderId="11" xfId="0" applyFont="1" applyFill="1" applyBorder="1" applyAlignment="1">
      <alignment/>
    </xf>
    <xf numFmtId="192" fontId="20" fillId="0" borderId="0" xfId="0" applyNumberFormat="1" applyFont="1" applyFill="1" applyAlignment="1">
      <alignment horizontal="right"/>
    </xf>
    <xf numFmtId="0" fontId="0" fillId="0" borderId="11" xfId="0" applyFont="1" applyFill="1" applyBorder="1" applyAlignment="1">
      <alignment horizontal="center"/>
    </xf>
    <xf numFmtId="176" fontId="0" fillId="0" borderId="11" xfId="0" applyNumberFormat="1" applyFont="1" applyFill="1" applyBorder="1" applyAlignment="1">
      <alignment horizontal="right"/>
    </xf>
    <xf numFmtId="176" fontId="0" fillId="0" borderId="0" xfId="57" applyNumberFormat="1" applyFont="1" applyFill="1" applyBorder="1" applyAlignment="1">
      <alignment horizontal="right"/>
    </xf>
    <xf numFmtId="176" fontId="0" fillId="0" borderId="10" xfId="57" applyNumberFormat="1" applyFont="1" applyFill="1" applyBorder="1" applyAlignment="1">
      <alignment horizontal="center"/>
    </xf>
    <xf numFmtId="181" fontId="0" fillId="0" borderId="0" xfId="0" applyNumberFormat="1" applyFont="1" applyFill="1" applyBorder="1" applyAlignment="1">
      <alignment horizontal="right"/>
    </xf>
    <xf numFmtId="181" fontId="0" fillId="0" borderId="12" xfId="0" applyNumberFormat="1" applyFont="1" applyFill="1" applyBorder="1" applyAlignment="1">
      <alignment horizontal="right"/>
    </xf>
    <xf numFmtId="181" fontId="0" fillId="0" borderId="0" xfId="0" applyNumberFormat="1" applyFont="1" applyFill="1" applyAlignment="1">
      <alignment horizontal="right"/>
    </xf>
    <xf numFmtId="181" fontId="0" fillId="0" borderId="11" xfId="0" applyNumberFormat="1" applyFont="1" applyFill="1" applyBorder="1" applyAlignment="1">
      <alignment horizontal="right"/>
    </xf>
    <xf numFmtId="181" fontId="0" fillId="0" borderId="0" xfId="0" applyNumberFormat="1" applyFont="1" applyFill="1" applyBorder="1" applyAlignment="1">
      <alignment/>
    </xf>
    <xf numFmtId="181" fontId="0" fillId="0" borderId="12" xfId="0" applyNumberFormat="1" applyFont="1" applyFill="1" applyBorder="1" applyAlignment="1">
      <alignment/>
    </xf>
    <xf numFmtId="181" fontId="0" fillId="0" borderId="0" xfId="0" applyNumberFormat="1" applyFont="1" applyFill="1" applyAlignment="1">
      <alignment/>
    </xf>
    <xf numFmtId="181" fontId="0" fillId="0" borderId="11" xfId="0" applyNumberFormat="1" applyFont="1" applyFill="1" applyBorder="1" applyAlignment="1">
      <alignment/>
    </xf>
    <xf numFmtId="181" fontId="0" fillId="0" borderId="10" xfId="0" applyNumberFormat="1" applyFont="1" applyFill="1" applyBorder="1" applyAlignment="1">
      <alignment/>
    </xf>
    <xf numFmtId="181" fontId="34" fillId="0" borderId="12" xfId="57" applyNumberFormat="1" applyFont="1" applyFill="1" applyBorder="1" applyAlignment="1">
      <alignment horizontal="right"/>
    </xf>
    <xf numFmtId="181" fontId="41" fillId="0" borderId="12" xfId="57" applyNumberFormat="1" applyFont="1" applyFill="1" applyBorder="1" applyAlignment="1">
      <alignment horizontal="right"/>
    </xf>
    <xf numFmtId="181" fontId="34" fillId="0" borderId="10" xfId="57" applyNumberFormat="1" applyFont="1" applyFill="1" applyBorder="1" applyAlignment="1">
      <alignment horizontal="right"/>
    </xf>
    <xf numFmtId="177" fontId="0" fillId="0" borderId="0" xfId="0" applyNumberFormat="1" applyFont="1" applyFill="1" applyBorder="1" applyAlignment="1">
      <alignment/>
    </xf>
    <xf numFmtId="0" fontId="0" fillId="0" borderId="0" xfId="64" applyFill="1" applyAlignment="1">
      <alignment wrapText="1"/>
      <protection/>
    </xf>
    <xf numFmtId="0" fontId="0" fillId="0" borderId="0" xfId="64" applyFont="1" applyFill="1" applyBorder="1" applyAlignment="1">
      <alignment wrapText="1"/>
      <protection/>
    </xf>
    <xf numFmtId="187" fontId="22" fillId="0" borderId="10" xfId="0" applyNumberFormat="1" applyFont="1" applyFill="1" applyBorder="1" applyAlignment="1">
      <alignment horizontal="center"/>
    </xf>
    <xf numFmtId="0" fontId="71" fillId="0" borderId="0" xfId="0" applyFont="1" applyFill="1" applyAlignment="1">
      <alignment horizontal="left"/>
    </xf>
    <xf numFmtId="0" fontId="27" fillId="0" borderId="0" xfId="0" applyFont="1" applyFill="1" applyBorder="1" applyAlignment="1">
      <alignment horizontal="right"/>
    </xf>
    <xf numFmtId="0" fontId="0" fillId="0" borderId="0" xfId="0" applyFill="1" applyAlignment="1">
      <alignment horizontal="center" textRotation="180"/>
    </xf>
    <xf numFmtId="181" fontId="20" fillId="0" borderId="0" xfId="0" applyNumberFormat="1" applyFont="1" applyFill="1" applyBorder="1" applyAlignment="1">
      <alignment horizontal="right"/>
    </xf>
    <xf numFmtId="181" fontId="48" fillId="0" borderId="0" xfId="57" applyNumberFormat="1" applyFont="1" applyFill="1" applyBorder="1" applyAlignment="1">
      <alignment/>
    </xf>
    <xf numFmtId="176" fontId="24" fillId="0" borderId="0" xfId="57" applyNumberFormat="1" applyFont="1" applyFill="1" applyBorder="1" applyAlignment="1">
      <alignment/>
    </xf>
    <xf numFmtId="181" fontId="20" fillId="0" borderId="0" xfId="57" applyNumberFormat="1" applyFont="1" applyFill="1" applyBorder="1" applyAlignment="1">
      <alignment horizontal="right"/>
    </xf>
    <xf numFmtId="186" fontId="0" fillId="0" borderId="14" xfId="0" applyNumberFormat="1" applyFont="1" applyFill="1" applyBorder="1" applyAlignment="1">
      <alignment/>
    </xf>
    <xf numFmtId="0" fontId="71" fillId="0" borderId="0" xfId="0" applyFont="1" applyFill="1" applyAlignment="1">
      <alignment horizontal="right"/>
    </xf>
    <xf numFmtId="0" fontId="0" fillId="0" borderId="11" xfId="64" applyFill="1" applyBorder="1">
      <alignment/>
      <protection/>
    </xf>
    <xf numFmtId="0" fontId="20" fillId="0" borderId="0" xfId="0" applyFont="1" applyFill="1" applyAlignment="1">
      <alignment horizontal="center" vertical="center"/>
    </xf>
    <xf numFmtId="3" fontId="0" fillId="0" borderId="0" xfId="0" applyNumberFormat="1" applyFont="1" applyFill="1" applyAlignment="1">
      <alignment/>
    </xf>
    <xf numFmtId="176" fontId="20" fillId="0" borderId="0" xfId="0" applyNumberFormat="1" applyFont="1" applyFill="1" applyAlignment="1">
      <alignment horizontal="center"/>
    </xf>
    <xf numFmtId="3" fontId="20" fillId="0" borderId="0" xfId="0" applyNumberFormat="1" applyFont="1" applyFill="1" applyAlignment="1">
      <alignment horizontal="center" vertical="center"/>
    </xf>
    <xf numFmtId="176" fontId="20" fillId="0" borderId="0" xfId="0" applyNumberFormat="1" applyFont="1" applyFill="1" applyBorder="1" applyAlignment="1">
      <alignment horizontal="center"/>
    </xf>
    <xf numFmtId="3" fontId="20" fillId="0" borderId="0" xfId="0" applyNumberFormat="1" applyFont="1" applyFill="1" applyBorder="1" applyAlignment="1">
      <alignment horizontal="center" vertical="center"/>
    </xf>
    <xf numFmtId="3" fontId="27" fillId="0" borderId="0" xfId="0" applyNumberFormat="1" applyFont="1" applyFill="1" applyBorder="1" applyAlignment="1">
      <alignment horizontal="center"/>
    </xf>
    <xf numFmtId="176" fontId="27" fillId="0" borderId="12" xfId="0" applyNumberFormat="1" applyFont="1" applyFill="1" applyBorder="1" applyAlignment="1">
      <alignment horizontal="center"/>
    </xf>
    <xf numFmtId="3" fontId="30" fillId="0" borderId="12" xfId="0" applyNumberFormat="1" applyFont="1" applyFill="1" applyBorder="1" applyAlignment="1">
      <alignment horizontal="center"/>
    </xf>
    <xf numFmtId="3" fontId="27" fillId="0" borderId="12" xfId="0" applyNumberFormat="1" applyFont="1" applyFill="1" applyBorder="1" applyAlignment="1">
      <alignment horizontal="center"/>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21" fillId="0" borderId="0" xfId="0" applyFont="1" applyFill="1" applyBorder="1" applyAlignment="1">
      <alignment horizontal="center"/>
    </xf>
    <xf numFmtId="176" fontId="31" fillId="0" borderId="32" xfId="0" applyNumberFormat="1" applyFont="1" applyFill="1" applyBorder="1" applyAlignment="1">
      <alignment horizontal="center"/>
    </xf>
    <xf numFmtId="0" fontId="27" fillId="0" borderId="17" xfId="0" applyFont="1" applyFill="1" applyBorder="1" applyAlignment="1">
      <alignment/>
    </xf>
    <xf numFmtId="0" fontId="30" fillId="0" borderId="13" xfId="0" applyFont="1" applyFill="1" applyBorder="1" applyAlignment="1">
      <alignment horizontal="center"/>
    </xf>
    <xf numFmtId="187" fontId="22" fillId="0" borderId="12" xfId="54" applyNumberFormat="1" applyFont="1" applyFill="1" applyBorder="1" applyAlignment="1">
      <alignment horizontal="center"/>
    </xf>
    <xf numFmtId="192" fontId="0" fillId="0" borderId="12" xfId="0" applyNumberFormat="1" applyFont="1" applyFill="1" applyBorder="1" applyAlignment="1">
      <alignment horizontal="right"/>
    </xf>
    <xf numFmtId="177" fontId="27" fillId="0" borderId="0" xfId="0" applyNumberFormat="1" applyFont="1" applyFill="1" applyBorder="1" applyAlignment="1">
      <alignment/>
    </xf>
    <xf numFmtId="181" fontId="34" fillId="0" borderId="0" xfId="57" applyNumberFormat="1" applyFont="1" applyFill="1" applyBorder="1" applyAlignment="1">
      <alignment horizontal="center"/>
    </xf>
    <xf numFmtId="192" fontId="34" fillId="0" borderId="0" xfId="57" applyNumberFormat="1" applyFont="1" applyFill="1" applyBorder="1" applyAlignment="1">
      <alignment horizontal="right"/>
    </xf>
    <xf numFmtId="0" fontId="20" fillId="0" borderId="10" xfId="0" applyFont="1" applyFill="1" applyBorder="1" applyAlignment="1">
      <alignment horizontal="left"/>
    </xf>
    <xf numFmtId="0" fontId="80" fillId="0" borderId="0" xfId="0" applyFont="1" applyFill="1" applyBorder="1" applyAlignment="1">
      <alignment horizontal="right"/>
    </xf>
    <xf numFmtId="0" fontId="80" fillId="0" borderId="0" xfId="0" applyFont="1" applyFill="1" applyBorder="1" applyAlignment="1">
      <alignment/>
    </xf>
    <xf numFmtId="188" fontId="23" fillId="0" borderId="17" xfId="0" applyNumberFormat="1" applyFont="1" applyFill="1" applyBorder="1" applyAlignment="1">
      <alignment/>
    </xf>
    <xf numFmtId="3" fontId="22" fillId="0" borderId="0" xfId="0" applyNumberFormat="1" applyFont="1" applyFill="1" applyBorder="1" applyAlignment="1">
      <alignment/>
    </xf>
    <xf numFmtId="0" fontId="22" fillId="0" borderId="12" xfId="0" applyFont="1" applyFill="1" applyBorder="1" applyAlignment="1">
      <alignment horizontal="left"/>
    </xf>
    <xf numFmtId="49" fontId="20" fillId="0" borderId="0" xfId="55" applyNumberFormat="1" applyFont="1" applyFill="1" applyBorder="1" applyAlignment="1">
      <alignment/>
    </xf>
    <xf numFmtId="0" fontId="20" fillId="0" borderId="0" xfId="0" applyFont="1" applyFill="1" applyAlignment="1">
      <alignment horizontal="center"/>
    </xf>
    <xf numFmtId="0" fontId="22" fillId="0" borderId="11" xfId="64" applyFont="1" applyFill="1" applyBorder="1">
      <alignment/>
      <protection/>
    </xf>
    <xf numFmtId="0" fontId="33" fillId="0" borderId="0" xfId="64" applyFont="1" applyFill="1" applyAlignment="1">
      <alignment horizontal="center"/>
      <protection/>
    </xf>
    <xf numFmtId="0" fontId="0" fillId="20" borderId="0" xfId="0" applyFill="1" applyAlignment="1">
      <alignment/>
    </xf>
    <xf numFmtId="0" fontId="0" fillId="20" borderId="0" xfId="0" applyFill="1" applyBorder="1" applyAlignment="1">
      <alignment/>
    </xf>
    <xf numFmtId="0" fontId="42" fillId="0" borderId="0" xfId="64" applyFont="1" applyFill="1" applyBorder="1">
      <alignment/>
      <protection/>
    </xf>
    <xf numFmtId="176" fontId="31" fillId="0" borderId="12" xfId="0" applyNumberFormat="1" applyFont="1" applyFill="1" applyBorder="1" applyAlignment="1">
      <alignment horizontal="center"/>
    </xf>
    <xf numFmtId="0" fontId="27" fillId="0" borderId="10" xfId="0" applyFont="1" applyFill="1" applyBorder="1" applyAlignment="1">
      <alignment/>
    </xf>
    <xf numFmtId="0" fontId="21" fillId="0" borderId="0" xfId="64" applyFont="1" applyFill="1">
      <alignment/>
      <protection/>
    </xf>
    <xf numFmtId="0" fontId="21" fillId="0" borderId="0" xfId="64" applyFont="1" applyFill="1" applyAlignment="1">
      <alignment vertical="top"/>
      <protection/>
    </xf>
    <xf numFmtId="0" fontId="42" fillId="0" borderId="0" xfId="64" applyFont="1" applyFill="1" applyBorder="1">
      <alignment/>
      <protection/>
    </xf>
    <xf numFmtId="178" fontId="0" fillId="0" borderId="0" xfId="0" applyNumberFormat="1" applyFont="1" applyFill="1" applyAlignment="1">
      <alignment horizontal="left"/>
    </xf>
    <xf numFmtId="0" fontId="30" fillId="0" borderId="33" xfId="0" applyFont="1" applyFill="1" applyBorder="1" applyAlignment="1">
      <alignment horizontal="center"/>
    </xf>
    <xf numFmtId="186" fontId="0" fillId="0" borderId="10" xfId="0" applyNumberFormat="1" applyFill="1" applyBorder="1" applyAlignment="1">
      <alignment/>
    </xf>
    <xf numFmtId="0" fontId="22" fillId="0" borderId="11" xfId="0" applyFont="1" applyFill="1" applyBorder="1" applyAlignment="1">
      <alignment/>
    </xf>
    <xf numFmtId="177" fontId="0" fillId="0" borderId="11" xfId="0" applyNumberFormat="1" applyFill="1" applyBorder="1" applyAlignment="1">
      <alignment/>
    </xf>
    <xf numFmtId="177" fontId="0" fillId="0" borderId="12" xfId="0" applyNumberFormat="1" applyFont="1" applyFill="1" applyBorder="1" applyAlignment="1">
      <alignment/>
    </xf>
    <xf numFmtId="0" fontId="29" fillId="0" borderId="0" xfId="0" applyFont="1" applyFill="1" applyBorder="1" applyAlignment="1">
      <alignment/>
    </xf>
    <xf numFmtId="0" fontId="23" fillId="0" borderId="10" xfId="65" applyNumberFormat="1" applyFont="1" applyFill="1" applyBorder="1" applyAlignment="1">
      <alignment horizontal="center"/>
      <protection/>
    </xf>
    <xf numFmtId="0" fontId="23" fillId="0" borderId="10" xfId="65" applyFont="1" applyFill="1" applyBorder="1" applyAlignment="1">
      <alignment horizontal="center"/>
      <protection/>
    </xf>
    <xf numFmtId="49" fontId="20" fillId="0" borderId="0" xfId="65" applyNumberFormat="1" applyFont="1" applyFill="1" applyBorder="1" applyAlignment="1">
      <alignment horizontal="center"/>
      <protection/>
    </xf>
    <xf numFmtId="0" fontId="0" fillId="0" borderId="0" xfId="65" applyFont="1" applyFill="1" applyAlignment="1">
      <alignment/>
      <protection/>
    </xf>
    <xf numFmtId="177" fontId="0" fillId="0" borderId="0" xfId="0" applyNumberFormat="1" applyFill="1" applyAlignment="1">
      <alignment horizontal="centerContinuous"/>
    </xf>
    <xf numFmtId="177" fontId="20" fillId="0" borderId="0" xfId="0" applyNumberFormat="1" applyFont="1" applyFill="1" applyAlignment="1">
      <alignment horizontal="centerContinuous"/>
    </xf>
    <xf numFmtId="176" fontId="20" fillId="0" borderId="0" xfId="50" applyNumberFormat="1" applyFont="1" applyFill="1" applyBorder="1" applyAlignment="1">
      <alignment horizontal="centerContinuous"/>
    </xf>
    <xf numFmtId="49" fontId="20" fillId="0" borderId="12" xfId="64" applyNumberFormat="1" applyFont="1" applyFill="1" applyBorder="1" applyAlignment="1">
      <alignment horizontal="center"/>
      <protection/>
    </xf>
    <xf numFmtId="0" fontId="20" fillId="0" borderId="34" xfId="52" applyNumberFormat="1" applyFont="1" applyFill="1" applyBorder="1" applyAlignment="1">
      <alignment horizontal="center"/>
    </xf>
    <xf numFmtId="49" fontId="20" fillId="0" borderId="12" xfId="55" applyNumberFormat="1" applyFont="1" applyFill="1" applyBorder="1" applyAlignment="1">
      <alignment horizontal="centerContinuous"/>
    </xf>
    <xf numFmtId="192" fontId="90" fillId="20" borderId="0" xfId="0" applyNumberFormat="1" applyFont="1" applyFill="1" applyBorder="1" applyAlignment="1">
      <alignment horizontal="right"/>
    </xf>
    <xf numFmtId="192" fontId="0" fillId="20" borderId="0" xfId="64" applyNumberFormat="1" applyFont="1" applyFill="1" applyBorder="1" applyAlignment="1">
      <alignment horizontal="right"/>
      <protection/>
    </xf>
    <xf numFmtId="192" fontId="0" fillId="20" borderId="12" xfId="64" applyNumberFormat="1" applyFont="1" applyFill="1" applyBorder="1" applyAlignment="1">
      <alignment horizontal="right"/>
      <protection/>
    </xf>
    <xf numFmtId="192" fontId="0" fillId="20" borderId="13" xfId="64" applyNumberFormat="1" applyFont="1" applyFill="1" applyBorder="1" applyAlignment="1">
      <alignment horizontal="right"/>
      <protection/>
    </xf>
    <xf numFmtId="186" fontId="0" fillId="0" borderId="12" xfId="55" applyNumberFormat="1" applyFill="1" applyBorder="1" applyAlignment="1">
      <alignment/>
    </xf>
    <xf numFmtId="186" fontId="0" fillId="0" borderId="11" xfId="55" applyNumberFormat="1" applyFill="1" applyBorder="1" applyAlignment="1">
      <alignment/>
    </xf>
    <xf numFmtId="186" fontId="0" fillId="0" borderId="0" xfId="0" applyNumberFormat="1" applyFont="1" applyFill="1" applyBorder="1" applyAlignment="1">
      <alignment/>
    </xf>
    <xf numFmtId="186" fontId="0" fillId="0" borderId="0" xfId="0" applyNumberFormat="1" applyFont="1" applyFill="1" applyAlignment="1">
      <alignment/>
    </xf>
    <xf numFmtId="0" fontId="27" fillId="0" borderId="0" xfId="0" applyFont="1" applyFill="1" applyAlignment="1">
      <alignment/>
    </xf>
    <xf numFmtId="192" fontId="0" fillId="20" borderId="12" xfId="0" applyNumberFormat="1" applyFill="1" applyBorder="1" applyAlignment="1">
      <alignment/>
    </xf>
    <xf numFmtId="0" fontId="30" fillId="20" borderId="0" xfId="0" applyFont="1" applyFill="1" applyBorder="1" applyAlignment="1">
      <alignment horizontal="center"/>
    </xf>
    <xf numFmtId="0" fontId="30" fillId="20" borderId="12" xfId="0" applyFont="1" applyFill="1" applyBorder="1" applyAlignment="1">
      <alignment horizontal="center"/>
    </xf>
    <xf numFmtId="0" fontId="30" fillId="20" borderId="10" xfId="0" applyFont="1" applyFill="1" applyBorder="1" applyAlignment="1">
      <alignment horizontal="center"/>
    </xf>
    <xf numFmtId="49" fontId="20" fillId="0" borderId="12" xfId="52" applyNumberFormat="1" applyFont="1" applyFill="1" applyBorder="1" applyAlignment="1">
      <alignment horizontal="center"/>
    </xf>
    <xf numFmtId="0" fontId="31" fillId="0" borderId="13" xfId="0" applyNumberFormat="1" applyFont="1" applyFill="1" applyBorder="1" applyAlignment="1">
      <alignment horizontal="center" vertical="top"/>
    </xf>
    <xf numFmtId="0" fontId="20" fillId="0" borderId="0" xfId="64" applyNumberFormat="1" applyFont="1" applyFill="1" applyBorder="1" applyAlignment="1">
      <alignment horizontal="center"/>
      <protection/>
    </xf>
    <xf numFmtId="0" fontId="54" fillId="0" borderId="10" xfId="65" applyFill="1" applyBorder="1">
      <alignment/>
      <protection/>
    </xf>
    <xf numFmtId="177" fontId="0" fillId="0" borderId="0" xfId="0" applyNumberFormat="1" applyFont="1" applyFill="1" applyBorder="1" applyAlignment="1">
      <alignment/>
    </xf>
    <xf numFmtId="0" fontId="20" fillId="0" borderId="0" xfId="0" applyFont="1" applyFill="1" applyAlignment="1">
      <alignment horizontal="center" vertical="center"/>
    </xf>
    <xf numFmtId="3" fontId="0" fillId="0" borderId="0" xfId="0" applyNumberFormat="1" applyFont="1" applyFill="1" applyAlignment="1">
      <alignment/>
    </xf>
    <xf numFmtId="176" fontId="20" fillId="0" borderId="0" xfId="0" applyNumberFormat="1" applyFont="1" applyFill="1" applyAlignment="1">
      <alignment horizontal="center"/>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3" fontId="20" fillId="0" borderId="0" xfId="0" applyNumberFormat="1" applyFont="1" applyFill="1" applyAlignment="1">
      <alignment horizontal="center" vertical="center"/>
    </xf>
    <xf numFmtId="3" fontId="20" fillId="0" borderId="0" xfId="0" applyNumberFormat="1" applyFont="1" applyFill="1" applyBorder="1" applyAlignment="1">
      <alignment horizontal="center" vertical="center"/>
    </xf>
    <xf numFmtId="3" fontId="27" fillId="0" borderId="0" xfId="0" applyNumberFormat="1" applyFont="1" applyFill="1" applyBorder="1" applyAlignment="1">
      <alignment horizontal="right"/>
    </xf>
    <xf numFmtId="176" fontId="27" fillId="0" borderId="12" xfId="0" applyNumberFormat="1" applyFont="1" applyFill="1" applyBorder="1" applyAlignment="1">
      <alignment horizontal="right"/>
    </xf>
    <xf numFmtId="176" fontId="27" fillId="0" borderId="0" xfId="0" applyNumberFormat="1" applyFont="1" applyFill="1" applyBorder="1" applyAlignment="1">
      <alignment horizontal="right"/>
    </xf>
    <xf numFmtId="176" fontId="27" fillId="0" borderId="0" xfId="0" applyNumberFormat="1" applyFont="1" applyFill="1" applyAlignment="1">
      <alignment horizontal="right"/>
    </xf>
    <xf numFmtId="3" fontId="27" fillId="0" borderId="12" xfId="0" applyNumberFormat="1" applyFont="1" applyFill="1" applyBorder="1" applyAlignment="1">
      <alignment horizontal="right"/>
    </xf>
    <xf numFmtId="3" fontId="27" fillId="0" borderId="0" xfId="0" applyNumberFormat="1" applyFont="1" applyFill="1" applyAlignment="1">
      <alignment horizontal="right"/>
    </xf>
    <xf numFmtId="176" fontId="27" fillId="0" borderId="12" xfId="0" applyNumberFormat="1" applyFont="1" applyFill="1" applyBorder="1" applyAlignment="1">
      <alignment/>
    </xf>
    <xf numFmtId="176" fontId="27" fillId="0" borderId="0" xfId="0" applyNumberFormat="1" applyFont="1" applyFill="1" applyAlignment="1">
      <alignment/>
    </xf>
    <xf numFmtId="3" fontId="27" fillId="0" borderId="0" xfId="0" applyNumberFormat="1" applyFont="1" applyFill="1" applyAlignment="1">
      <alignment horizontal="center"/>
    </xf>
    <xf numFmtId="176" fontId="31" fillId="0" borderId="0" xfId="0" applyNumberFormat="1" applyFont="1" applyFill="1" applyBorder="1" applyAlignment="1">
      <alignment horizontal="right"/>
    </xf>
    <xf numFmtId="176" fontId="27" fillId="0" borderId="13" xfId="0" applyNumberFormat="1" applyFont="1" applyFill="1" applyBorder="1" applyAlignment="1">
      <alignment horizontal="right"/>
    </xf>
    <xf numFmtId="0" fontId="0" fillId="0" borderId="12" xfId="64" applyFont="1" applyFill="1" applyBorder="1" applyAlignment="1">
      <alignment horizontal="center"/>
      <protection/>
    </xf>
    <xf numFmtId="0" fontId="0" fillId="0" borderId="13" xfId="64" applyFont="1" applyFill="1" applyBorder="1" applyAlignment="1">
      <alignment horizontal="center"/>
      <protection/>
    </xf>
    <xf numFmtId="176" fontId="0" fillId="0" borderId="0" xfId="64" applyNumberFormat="1" applyFont="1" applyFill="1" applyBorder="1" applyAlignment="1">
      <alignment horizontal="right"/>
      <protection/>
    </xf>
    <xf numFmtId="176" fontId="0" fillId="0" borderId="12" xfId="52" applyNumberFormat="1" applyFont="1" applyFill="1" applyBorder="1" applyAlignment="1">
      <alignment horizontal="center"/>
    </xf>
    <xf numFmtId="176" fontId="0" fillId="0" borderId="12" xfId="64" applyNumberFormat="1" applyFont="1" applyFill="1" applyBorder="1" applyAlignment="1">
      <alignment horizontal="center"/>
      <protection/>
    </xf>
    <xf numFmtId="176" fontId="0" fillId="0" borderId="13" xfId="52" applyNumberFormat="1" applyFont="1" applyFill="1" applyBorder="1" applyAlignment="1">
      <alignment horizontal="center"/>
    </xf>
    <xf numFmtId="176" fontId="0" fillId="0" borderId="13" xfId="64" applyNumberFormat="1" applyFont="1" applyFill="1" applyBorder="1" applyAlignment="1">
      <alignment horizontal="center"/>
      <protection/>
    </xf>
    <xf numFmtId="176" fontId="0" fillId="0" borderId="11" xfId="52" applyNumberFormat="1" applyFont="1" applyFill="1" applyBorder="1" applyAlignment="1">
      <alignment horizontal="center"/>
    </xf>
    <xf numFmtId="49" fontId="0" fillId="0" borderId="0" xfId="64" applyNumberFormat="1" applyFont="1" applyFill="1" applyBorder="1" applyAlignment="1">
      <alignment horizontal="right"/>
      <protection/>
    </xf>
    <xf numFmtId="49" fontId="47" fillId="0" borderId="0" xfId="64" applyNumberFormat="1" applyFont="1" applyFill="1" applyBorder="1" applyAlignment="1" quotePrefix="1">
      <alignment horizontal="center"/>
      <protection/>
    </xf>
    <xf numFmtId="176" fontId="0" fillId="0" borderId="14" xfId="52" applyNumberFormat="1" applyFont="1" applyFill="1" applyBorder="1" applyAlignment="1">
      <alignment horizontal="center"/>
    </xf>
    <xf numFmtId="176" fontId="0" fillId="0" borderId="14" xfId="64" applyNumberFormat="1" applyFont="1" applyFill="1" applyBorder="1" applyAlignment="1">
      <alignment horizontal="center"/>
      <protection/>
    </xf>
    <xf numFmtId="176" fontId="27" fillId="0" borderId="12" xfId="52" applyNumberFormat="1" applyFont="1" applyFill="1" applyBorder="1" applyAlignment="1">
      <alignment horizontal="center"/>
    </xf>
    <xf numFmtId="192" fontId="0" fillId="0" borderId="10" xfId="52" applyNumberFormat="1" applyFont="1" applyFill="1" applyBorder="1" applyAlignment="1">
      <alignment horizontal="right"/>
    </xf>
    <xf numFmtId="192" fontId="0" fillId="0" borderId="12" xfId="64" applyNumberFormat="1" applyFill="1" applyBorder="1">
      <alignment/>
      <protection/>
    </xf>
    <xf numFmtId="192" fontId="0" fillId="0" borderId="11" xfId="64" applyNumberFormat="1" applyFill="1" applyBorder="1">
      <alignment/>
      <protection/>
    </xf>
    <xf numFmtId="192" fontId="78" fillId="0" borderId="0" xfId="50" applyNumberFormat="1" applyFont="1" applyFill="1" applyBorder="1" applyAlignment="1">
      <alignment horizontal="right"/>
    </xf>
    <xf numFmtId="176" fontId="0" fillId="0" borderId="10" xfId="0" applyNumberFormat="1" applyFont="1" applyFill="1" applyBorder="1" applyAlignment="1">
      <alignment horizontal="center"/>
    </xf>
    <xf numFmtId="186" fontId="0" fillId="0" borderId="10" xfId="0" applyNumberFormat="1" applyFont="1" applyFill="1" applyBorder="1" applyAlignment="1">
      <alignment horizontal="left" wrapText="1"/>
    </xf>
    <xf numFmtId="186" fontId="0" fillId="0" borderId="13" xfId="0" applyNumberFormat="1" applyFont="1" applyFill="1" applyBorder="1" applyAlignment="1">
      <alignment horizontal="left" wrapText="1"/>
    </xf>
    <xf numFmtId="176" fontId="0" fillId="0" borderId="11" xfId="52" applyNumberFormat="1" applyFont="1" applyFill="1" applyBorder="1" applyAlignment="1">
      <alignment horizontal="right"/>
    </xf>
    <xf numFmtId="183" fontId="0" fillId="0" borderId="10" xfId="64" applyNumberFormat="1" applyFont="1" applyFill="1" applyBorder="1" applyAlignment="1">
      <alignment horizontal="right"/>
      <protection/>
    </xf>
    <xf numFmtId="192" fontId="0" fillId="0" borderId="13" xfId="64" applyNumberFormat="1" applyFont="1" applyFill="1" applyBorder="1" applyAlignment="1">
      <alignment horizontal="center"/>
      <protection/>
    </xf>
    <xf numFmtId="176" fontId="0" fillId="0" borderId="13" xfId="52" applyNumberFormat="1" applyFont="1" applyFill="1" applyBorder="1" applyAlignment="1">
      <alignment horizontal="right"/>
    </xf>
    <xf numFmtId="176" fontId="0" fillId="0" borderId="13" xfId="64" applyNumberFormat="1" applyFont="1" applyFill="1" applyBorder="1" applyAlignment="1">
      <alignment horizontal="right"/>
      <protection/>
    </xf>
    <xf numFmtId="176" fontId="0" fillId="0" borderId="35" xfId="52" applyNumberFormat="1" applyFont="1" applyFill="1" applyBorder="1" applyAlignment="1">
      <alignment horizontal="right"/>
    </xf>
    <xf numFmtId="176" fontId="0" fillId="0" borderId="35" xfId="64" applyNumberFormat="1" applyFont="1" applyFill="1" applyBorder="1" applyAlignment="1">
      <alignment horizontal="right"/>
      <protection/>
    </xf>
    <xf numFmtId="176" fontId="23" fillId="0" borderId="0" xfId="52" applyNumberFormat="1" applyFont="1" applyFill="1" applyBorder="1" applyAlignment="1">
      <alignment horizontal="right"/>
    </xf>
    <xf numFmtId="49" fontId="47" fillId="0" borderId="0" xfId="64" applyNumberFormat="1" applyFont="1" applyFill="1" applyBorder="1" applyAlignment="1" quotePrefix="1">
      <alignment horizontal="right"/>
      <protection/>
    </xf>
    <xf numFmtId="176" fontId="0" fillId="0" borderId="14" xfId="52" applyNumberFormat="1" applyFont="1" applyFill="1" applyBorder="1" applyAlignment="1">
      <alignment horizontal="right"/>
    </xf>
    <xf numFmtId="10" fontId="0" fillId="0" borderId="0" xfId="64" applyNumberFormat="1" applyFont="1" applyFill="1" applyBorder="1" applyAlignment="1">
      <alignment horizontal="right"/>
      <protection/>
    </xf>
    <xf numFmtId="176" fontId="29" fillId="0" borderId="16" xfId="52" applyNumberFormat="1" applyFont="1" applyFill="1" applyBorder="1" applyAlignment="1">
      <alignment horizontal="center"/>
    </xf>
    <xf numFmtId="0" fontId="0" fillId="0" borderId="0" xfId="0" applyNumberFormat="1" applyFont="1" applyFill="1" applyAlignment="1">
      <alignment horizontal="right"/>
    </xf>
    <xf numFmtId="0" fontId="0" fillId="0" borderId="0" xfId="0" applyNumberFormat="1" applyFont="1" applyFill="1" applyBorder="1" applyAlignment="1">
      <alignment horizontal="right"/>
    </xf>
    <xf numFmtId="192" fontId="0" fillId="0" borderId="12" xfId="0" applyNumberFormat="1" applyFont="1" applyFill="1" applyBorder="1" applyAlignment="1">
      <alignment/>
    </xf>
    <xf numFmtId="192" fontId="0" fillId="0" borderId="10" xfId="0" applyNumberFormat="1" applyFont="1" applyFill="1" applyBorder="1" applyAlignment="1">
      <alignment/>
    </xf>
    <xf numFmtId="186" fontId="20" fillId="0" borderId="12" xfId="0" applyNumberFormat="1" applyFont="1" applyFill="1" applyBorder="1" applyAlignment="1" quotePrefix="1">
      <alignment horizontal="right"/>
    </xf>
    <xf numFmtId="177" fontId="20" fillId="0" borderId="12" xfId="0" applyNumberFormat="1" applyFont="1" applyFill="1" applyBorder="1" applyAlignment="1">
      <alignment horizontal="right"/>
    </xf>
    <xf numFmtId="0" fontId="21" fillId="0" borderId="0" xfId="0" applyFont="1" applyFill="1" applyBorder="1" applyAlignment="1">
      <alignment horizontal="left"/>
    </xf>
    <xf numFmtId="0" fontId="20" fillId="0" borderId="0" xfId="0" applyNumberFormat="1" applyFont="1" applyFill="1" applyBorder="1" applyAlignment="1">
      <alignment horizontal="center"/>
    </xf>
    <xf numFmtId="181" fontId="20" fillId="0" borderId="10" xfId="0" applyNumberFormat="1" applyFont="1" applyFill="1" applyBorder="1" applyAlignment="1">
      <alignment horizontal="centerContinuous"/>
    </xf>
    <xf numFmtId="186" fontId="20" fillId="0" borderId="12" xfId="57" applyNumberFormat="1" applyFont="1" applyFill="1" applyBorder="1" applyAlignment="1">
      <alignment horizontal="right"/>
    </xf>
    <xf numFmtId="0" fontId="0" fillId="0" borderId="14" xfId="0" applyFont="1" applyFill="1" applyBorder="1" applyAlignment="1">
      <alignment/>
    </xf>
    <xf numFmtId="2" fontId="0" fillId="0" borderId="14" xfId="0" applyNumberFormat="1" applyFont="1" applyFill="1" applyBorder="1" applyAlignment="1">
      <alignment/>
    </xf>
    <xf numFmtId="176" fontId="30" fillId="0" borderId="14" xfId="0" applyNumberFormat="1" applyFont="1" applyFill="1" applyBorder="1" applyAlignment="1">
      <alignment horizontal="center"/>
    </xf>
    <xf numFmtId="186" fontId="0" fillId="0" borderId="14" xfId="0" applyNumberFormat="1" applyFont="1" applyFill="1" applyBorder="1" applyAlignment="1" applyProtection="1">
      <alignment horizontal="right"/>
      <protection/>
    </xf>
    <xf numFmtId="192" fontId="32" fillId="0" borderId="14" xfId="0" applyNumberFormat="1" applyFont="1" applyFill="1" applyBorder="1" applyAlignment="1">
      <alignment horizontal="center"/>
    </xf>
    <xf numFmtId="2" fontId="0" fillId="0" borderId="0" xfId="0" applyNumberFormat="1" applyFont="1" applyFill="1" applyBorder="1" applyAlignment="1">
      <alignment/>
    </xf>
    <xf numFmtId="0" fontId="89" fillId="0" borderId="0" xfId="0" applyFont="1" applyFill="1" applyAlignment="1">
      <alignment/>
    </xf>
    <xf numFmtId="0" fontId="42" fillId="0" borderId="0" xfId="64" applyFont="1" applyFill="1">
      <alignment/>
      <protection/>
    </xf>
    <xf numFmtId="0" fontId="28" fillId="0" borderId="0" xfId="64" applyFont="1" applyFill="1">
      <alignment/>
      <protection/>
    </xf>
    <xf numFmtId="0" fontId="20" fillId="0" borderId="11" xfId="64" applyFont="1" applyFill="1" applyBorder="1" applyAlignment="1">
      <alignment/>
      <protection/>
    </xf>
    <xf numFmtId="0" fontId="28" fillId="0" borderId="11" xfId="64" applyFont="1" applyFill="1" applyBorder="1" applyAlignment="1">
      <alignment/>
      <protection/>
    </xf>
    <xf numFmtId="181" fontId="20" fillId="0" borderId="12" xfId="0" applyNumberFormat="1" applyFont="1" applyFill="1" applyBorder="1" applyAlignment="1">
      <alignment horizontal="centerContinuous"/>
    </xf>
    <xf numFmtId="49" fontId="20" fillId="0" borderId="0" xfId="55" applyNumberFormat="1" applyFont="1" applyFill="1" applyBorder="1" applyAlignment="1">
      <alignment horizontal="center"/>
    </xf>
    <xf numFmtId="3" fontId="28" fillId="0" borderId="0" xfId="64" applyNumberFormat="1" applyFont="1" applyFill="1" applyBorder="1">
      <alignment/>
      <protection/>
    </xf>
    <xf numFmtId="0" fontId="28" fillId="0" borderId="0" xfId="64" applyFont="1" applyFill="1">
      <alignment/>
      <protection/>
    </xf>
    <xf numFmtId="0" fontId="0" fillId="0" borderId="14" xfId="0" applyFont="1" applyFill="1" applyBorder="1" applyAlignment="1">
      <alignment/>
    </xf>
    <xf numFmtId="176" fontId="30" fillId="0" borderId="14" xfId="56" applyNumberFormat="1" applyFont="1" applyFill="1" applyBorder="1" applyAlignment="1">
      <alignment horizontal="center"/>
    </xf>
    <xf numFmtId="177" fontId="0" fillId="0" borderId="14" xfId="0" applyNumberFormat="1" applyFont="1" applyFill="1" applyBorder="1" applyAlignment="1">
      <alignment/>
    </xf>
    <xf numFmtId="192" fontId="30" fillId="0" borderId="14" xfId="0" applyNumberFormat="1" applyFont="1" applyFill="1" applyBorder="1" applyAlignment="1">
      <alignment horizontal="center"/>
    </xf>
    <xf numFmtId="177" fontId="0" fillId="0" borderId="14" xfId="0" applyNumberFormat="1" applyFont="1" applyFill="1" applyBorder="1" applyAlignment="1">
      <alignment horizontal="right"/>
    </xf>
    <xf numFmtId="186" fontId="0" fillId="0" borderId="0" xfId="0" applyNumberFormat="1" applyFont="1" applyFill="1" applyAlignment="1">
      <alignment/>
    </xf>
    <xf numFmtId="185" fontId="20" fillId="0" borderId="11" xfId="0" applyNumberFormat="1" applyFont="1" applyFill="1" applyBorder="1" applyAlignment="1">
      <alignment horizontal="right"/>
    </xf>
    <xf numFmtId="0" fontId="20" fillId="0" borderId="11" xfId="64" applyFont="1" applyFill="1" applyBorder="1" applyAlignment="1">
      <alignment horizontal="center"/>
      <protection/>
    </xf>
    <xf numFmtId="0" fontId="0" fillId="25" borderId="0" xfId="0" applyFont="1" applyFill="1" applyAlignment="1">
      <alignment/>
    </xf>
    <xf numFmtId="0" fontId="71" fillId="0" borderId="12" xfId="0" applyFont="1" applyBorder="1" applyAlignment="1">
      <alignment/>
    </xf>
    <xf numFmtId="180" fontId="71" fillId="0" borderId="12" xfId="0" applyNumberFormat="1" applyFont="1" applyBorder="1" applyAlignment="1">
      <alignment/>
    </xf>
    <xf numFmtId="192" fontId="27" fillId="0" borderId="0" xfId="0" applyNumberFormat="1" applyFont="1" applyFill="1" applyAlignment="1">
      <alignment/>
    </xf>
    <xf numFmtId="177" fontId="76" fillId="0" borderId="0" xfId="65" applyNumberFormat="1" applyFont="1" applyFill="1" applyBorder="1" applyAlignment="1">
      <alignment/>
      <protection/>
    </xf>
    <xf numFmtId="181" fontId="0" fillId="0" borderId="12" xfId="0" applyNumberFormat="1" applyFont="1" applyFill="1" applyBorder="1" applyAlignment="1">
      <alignment horizontal="right"/>
    </xf>
    <xf numFmtId="186" fontId="20" fillId="0" borderId="11" xfId="0" applyNumberFormat="1" applyFont="1" applyFill="1" applyBorder="1" applyAlignment="1">
      <alignment horizontal="right"/>
    </xf>
    <xf numFmtId="186" fontId="0" fillId="0" borderId="11" xfId="0" applyNumberFormat="1" applyFont="1" applyFill="1" applyBorder="1" applyAlignment="1">
      <alignment horizontal="center"/>
    </xf>
    <xf numFmtId="186" fontId="0" fillId="0" borderId="11" xfId="0" applyNumberFormat="1" applyFont="1" applyFill="1" applyBorder="1" applyAlignment="1">
      <alignment horizontal="right"/>
    </xf>
    <xf numFmtId="186" fontId="0" fillId="0" borderId="11" xfId="0" applyNumberFormat="1" applyFont="1" applyFill="1" applyBorder="1" applyAlignment="1">
      <alignment/>
    </xf>
    <xf numFmtId="186" fontId="0" fillId="20" borderId="11" xfId="0" applyNumberFormat="1" applyFont="1" applyFill="1" applyBorder="1" applyAlignment="1">
      <alignment horizontal="center"/>
    </xf>
    <xf numFmtId="186" fontId="20" fillId="0" borderId="15" xfId="0" applyNumberFormat="1" applyFont="1" applyFill="1" applyBorder="1" applyAlignment="1">
      <alignment horizontal="right"/>
    </xf>
    <xf numFmtId="186" fontId="20" fillId="0" borderId="15" xfId="0" applyNumberFormat="1" applyFont="1" applyFill="1" applyBorder="1" applyAlignment="1">
      <alignment horizontal="left"/>
    </xf>
    <xf numFmtId="186" fontId="32" fillId="0" borderId="15" xfId="0" applyNumberFormat="1" applyFont="1" applyFill="1" applyBorder="1" applyAlignment="1">
      <alignment horizontal="left"/>
    </xf>
    <xf numFmtId="186" fontId="0" fillId="0" borderId="15" xfId="0" applyNumberFormat="1" applyFont="1" applyFill="1" applyBorder="1" applyAlignment="1">
      <alignment horizontal="center"/>
    </xf>
    <xf numFmtId="186" fontId="20" fillId="0" borderId="11" xfId="0" applyNumberFormat="1" applyFont="1" applyFill="1" applyBorder="1" applyAlignment="1">
      <alignment horizontal="left" wrapText="1"/>
    </xf>
    <xf numFmtId="186" fontId="20" fillId="0" borderId="11" xfId="0" applyNumberFormat="1" applyFont="1" applyFill="1" applyBorder="1" applyAlignment="1">
      <alignment horizontal="left"/>
    </xf>
    <xf numFmtId="186" fontId="20" fillId="0" borderId="11" xfId="0" applyNumberFormat="1" applyFont="1" applyFill="1" applyBorder="1" applyAlignment="1">
      <alignment horizontal="right"/>
    </xf>
    <xf numFmtId="186" fontId="21" fillId="0" borderId="11" xfId="0" applyNumberFormat="1" applyFont="1" applyFill="1" applyBorder="1" applyAlignment="1">
      <alignment/>
    </xf>
    <xf numFmtId="186" fontId="0" fillId="0" borderId="11" xfId="0" applyNumberFormat="1" applyFont="1" applyFill="1" applyBorder="1" applyAlignment="1">
      <alignment/>
    </xf>
    <xf numFmtId="186" fontId="20" fillId="0" borderId="11" xfId="0" applyNumberFormat="1" applyFont="1" applyFill="1" applyBorder="1" applyAlignment="1">
      <alignment horizontal="center"/>
    </xf>
    <xf numFmtId="186" fontId="20" fillId="0" borderId="11" xfId="0" applyNumberFormat="1" applyFont="1" applyFill="1" applyBorder="1" applyAlignment="1">
      <alignment/>
    </xf>
    <xf numFmtId="186" fontId="0" fillId="0" borderId="11" xfId="0" applyNumberFormat="1" applyFont="1" applyFill="1" applyBorder="1" applyAlignment="1">
      <alignment horizontal="center"/>
    </xf>
    <xf numFmtId="186" fontId="20" fillId="0" borderId="0" xfId="0" applyNumberFormat="1" applyFont="1" applyFill="1" applyBorder="1" applyAlignment="1">
      <alignment horizontal="left"/>
    </xf>
    <xf numFmtId="186" fontId="20" fillId="0" borderId="0" xfId="0" applyNumberFormat="1" applyFont="1" applyFill="1" applyBorder="1" applyAlignment="1">
      <alignment horizontal="right"/>
    </xf>
    <xf numFmtId="186" fontId="21" fillId="0" borderId="0" xfId="0" applyNumberFormat="1" applyFont="1" applyFill="1" applyBorder="1" applyAlignment="1">
      <alignment/>
    </xf>
    <xf numFmtId="186" fontId="0" fillId="0" borderId="0" xfId="0" applyNumberFormat="1" applyFont="1" applyFill="1" applyBorder="1" applyAlignment="1">
      <alignment/>
    </xf>
    <xf numFmtId="186" fontId="20" fillId="0" borderId="0" xfId="0" applyNumberFormat="1" applyFont="1" applyFill="1" applyBorder="1" applyAlignment="1">
      <alignment horizontal="center"/>
    </xf>
    <xf numFmtId="186" fontId="20" fillId="0" borderId="0" xfId="0" applyNumberFormat="1" applyFont="1" applyFill="1" applyBorder="1" applyAlignment="1">
      <alignment/>
    </xf>
    <xf numFmtId="186" fontId="0" fillId="0" borderId="0" xfId="0" applyNumberFormat="1" applyFont="1" applyFill="1" applyBorder="1" applyAlignment="1">
      <alignment horizontal="center"/>
    </xf>
    <xf numFmtId="186" fontId="20" fillId="0" borderId="0" xfId="0" applyNumberFormat="1" applyFont="1" applyFill="1" applyAlignment="1">
      <alignment/>
    </xf>
    <xf numFmtId="186" fontId="26" fillId="0" borderId="0" xfId="0" applyNumberFormat="1" applyFont="1" applyFill="1" applyAlignment="1">
      <alignment horizontal="center"/>
    </xf>
    <xf numFmtId="186" fontId="20" fillId="0" borderId="0" xfId="0" applyNumberFormat="1" applyFont="1" applyFill="1" applyAlignment="1">
      <alignment horizontal="right"/>
    </xf>
    <xf numFmtId="186" fontId="0" fillId="0" borderId="0" xfId="57" applyNumberFormat="1" applyFont="1" applyFill="1" applyAlignment="1">
      <alignment horizontal="right"/>
    </xf>
    <xf numFmtId="186" fontId="0" fillId="0" borderId="0" xfId="57" applyNumberFormat="1" applyFont="1" applyFill="1" applyAlignment="1">
      <alignment horizontal="center"/>
    </xf>
    <xf numFmtId="186" fontId="0" fillId="0" borderId="0" xfId="0" applyNumberFormat="1" applyFont="1" applyFill="1" applyAlignment="1">
      <alignment horizontal="right"/>
    </xf>
    <xf numFmtId="186" fontId="0" fillId="0" borderId="0" xfId="0" applyNumberFormat="1" applyFont="1" applyFill="1" applyAlignment="1">
      <alignment/>
    </xf>
    <xf numFmtId="186" fontId="26" fillId="0" borderId="0" xfId="0" applyNumberFormat="1" applyFont="1" applyFill="1" applyAlignment="1">
      <alignment/>
    </xf>
    <xf numFmtId="186" fontId="47" fillId="0" borderId="0" xfId="0" applyNumberFormat="1" applyFont="1" applyFill="1" applyAlignment="1">
      <alignment/>
    </xf>
    <xf numFmtId="186" fontId="47" fillId="0" borderId="0" xfId="0" applyNumberFormat="1" applyFont="1" applyFill="1" applyAlignment="1">
      <alignment horizontal="right"/>
    </xf>
    <xf numFmtId="186" fontId="0" fillId="0" borderId="0" xfId="0" applyNumberFormat="1" applyFont="1" applyFill="1" applyAlignment="1">
      <alignment horizontal="center"/>
    </xf>
    <xf numFmtId="186" fontId="0" fillId="0" borderId="0" xfId="0" applyNumberFormat="1" applyFont="1" applyFill="1" applyBorder="1" applyAlignment="1">
      <alignment horizontal="right"/>
    </xf>
    <xf numFmtId="186" fontId="0" fillId="0" borderId="11" xfId="0" applyNumberFormat="1" applyFont="1" applyFill="1" applyBorder="1" applyAlignment="1">
      <alignment horizontal="right"/>
    </xf>
    <xf numFmtId="186" fontId="0" fillId="0" borderId="11" xfId="0" applyNumberFormat="1" applyFont="1" applyFill="1" applyBorder="1" applyAlignment="1">
      <alignment/>
    </xf>
    <xf numFmtId="186" fontId="20" fillId="0" borderId="0" xfId="0" applyNumberFormat="1" applyFont="1" applyFill="1" applyBorder="1" applyAlignment="1">
      <alignment/>
    </xf>
    <xf numFmtId="186" fontId="20" fillId="0" borderId="0" xfId="0" applyNumberFormat="1" applyFont="1" applyFill="1" applyBorder="1" applyAlignment="1">
      <alignment horizontal="right"/>
    </xf>
    <xf numFmtId="186" fontId="0" fillId="0" borderId="0" xfId="0" applyNumberFormat="1" applyFont="1" applyFill="1" applyBorder="1" applyAlignment="1">
      <alignment/>
    </xf>
    <xf numFmtId="186" fontId="20" fillId="0" borderId="11" xfId="0" applyNumberFormat="1" applyFont="1" applyFill="1" applyBorder="1" applyAlignment="1">
      <alignment/>
    </xf>
    <xf numFmtId="186" fontId="0" fillId="0" borderId="11" xfId="0" applyNumberFormat="1" applyFont="1" applyFill="1" applyBorder="1" applyAlignment="1">
      <alignment horizontal="right"/>
    </xf>
    <xf numFmtId="186" fontId="0" fillId="0" borderId="11" xfId="57" applyNumberFormat="1" applyFont="1" applyFill="1" applyBorder="1" applyAlignment="1">
      <alignment horizontal="right"/>
    </xf>
    <xf numFmtId="186" fontId="0" fillId="0" borderId="0" xfId="57" applyNumberFormat="1" applyFont="1" applyFill="1" applyBorder="1" applyAlignment="1">
      <alignment horizontal="right"/>
    </xf>
    <xf numFmtId="186" fontId="0" fillId="0" borderId="0" xfId="57" applyNumberFormat="1" applyFont="1" applyFill="1" applyBorder="1" applyAlignment="1">
      <alignment horizontal="center"/>
    </xf>
    <xf numFmtId="186" fontId="0" fillId="0" borderId="11" xfId="57" applyNumberFormat="1" applyFont="1" applyFill="1" applyBorder="1" applyAlignment="1">
      <alignment horizontal="center"/>
    </xf>
    <xf numFmtId="186" fontId="20" fillId="0" borderId="14" xfId="0" applyNumberFormat="1" applyFont="1" applyFill="1" applyBorder="1" applyAlignment="1">
      <alignment/>
    </xf>
    <xf numFmtId="186" fontId="20" fillId="0" borderId="14" xfId="0" applyNumberFormat="1" applyFont="1" applyFill="1" applyBorder="1" applyAlignment="1">
      <alignment horizontal="right"/>
    </xf>
    <xf numFmtId="186" fontId="0" fillId="0" borderId="14" xfId="0" applyNumberFormat="1" applyFont="1" applyFill="1" applyBorder="1" applyAlignment="1">
      <alignment horizontal="center"/>
    </xf>
    <xf numFmtId="186" fontId="0" fillId="0" borderId="14" xfId="57" applyNumberFormat="1" applyFont="1" applyFill="1" applyBorder="1" applyAlignment="1">
      <alignment horizontal="right"/>
    </xf>
    <xf numFmtId="186" fontId="0" fillId="0" borderId="14" xfId="57" applyNumberFormat="1" applyFont="1" applyFill="1" applyBorder="1" applyAlignment="1">
      <alignment horizontal="center"/>
    </xf>
    <xf numFmtId="186" fontId="0" fillId="0" borderId="14" xfId="0" applyNumberFormat="1" applyFont="1" applyFill="1" applyBorder="1" applyAlignment="1">
      <alignment horizontal="right"/>
    </xf>
    <xf numFmtId="186" fontId="0" fillId="0" borderId="14" xfId="0" applyNumberFormat="1" applyFont="1" applyFill="1" applyBorder="1" applyAlignment="1">
      <alignment/>
    </xf>
    <xf numFmtId="186" fontId="20" fillId="0" borderId="10" xfId="0" applyNumberFormat="1" applyFont="1" applyFill="1" applyBorder="1" applyAlignment="1">
      <alignment/>
    </xf>
    <xf numFmtId="186" fontId="20" fillId="0" borderId="10" xfId="0" applyNumberFormat="1" applyFont="1" applyFill="1" applyBorder="1" applyAlignment="1">
      <alignment horizontal="right"/>
    </xf>
    <xf numFmtId="186" fontId="0" fillId="0" borderId="10" xfId="0" applyNumberFormat="1" applyFont="1" applyFill="1" applyBorder="1" applyAlignment="1">
      <alignment horizontal="center"/>
    </xf>
    <xf numFmtId="186" fontId="20" fillId="0" borderId="10" xfId="57" applyNumberFormat="1" applyFont="1" applyFill="1" applyBorder="1" applyAlignment="1">
      <alignment horizontal="right"/>
    </xf>
    <xf numFmtId="186" fontId="0" fillId="0" borderId="10" xfId="57" applyNumberFormat="1" applyFont="1" applyFill="1" applyBorder="1" applyAlignment="1">
      <alignment horizontal="center"/>
    </xf>
    <xf numFmtId="186" fontId="0" fillId="0" borderId="10" xfId="0" applyNumberFormat="1" applyFont="1" applyFill="1" applyBorder="1" applyAlignment="1">
      <alignment/>
    </xf>
    <xf numFmtId="186" fontId="20" fillId="0" borderId="12" xfId="0" applyNumberFormat="1" applyFont="1" applyFill="1" applyBorder="1" applyAlignment="1">
      <alignment/>
    </xf>
    <xf numFmtId="186" fontId="20" fillId="0" borderId="0" xfId="0" applyNumberFormat="1" applyFont="1" applyFill="1" applyBorder="1" applyAlignment="1">
      <alignment/>
    </xf>
    <xf numFmtId="186" fontId="0" fillId="0" borderId="0" xfId="0" applyNumberFormat="1" applyFont="1" applyFill="1" applyBorder="1" applyAlignment="1">
      <alignment/>
    </xf>
    <xf numFmtId="186" fontId="0" fillId="0" borderId="12" xfId="0" applyNumberFormat="1" applyFont="1" applyFill="1" applyBorder="1" applyAlignment="1">
      <alignment/>
    </xf>
    <xf numFmtId="186" fontId="20" fillId="0" borderId="10" xfId="0" applyNumberFormat="1" applyFont="1" applyFill="1" applyBorder="1" applyAlignment="1">
      <alignment/>
    </xf>
    <xf numFmtId="186" fontId="0" fillId="0" borderId="0" xfId="54" applyNumberFormat="1" applyFont="1" applyFill="1" applyBorder="1" applyAlignment="1">
      <alignment/>
    </xf>
    <xf numFmtId="186" fontId="0" fillId="0" borderId="0" xfId="0" applyNumberFormat="1" applyFont="1" applyFill="1" applyAlignment="1">
      <alignment/>
    </xf>
    <xf numFmtId="186" fontId="0" fillId="0" borderId="11" xfId="54" applyNumberFormat="1" applyFont="1" applyFill="1" applyBorder="1" applyAlignment="1">
      <alignment/>
    </xf>
    <xf numFmtId="186" fontId="20" fillId="0" borderId="13" xfId="0" applyNumberFormat="1" applyFont="1" applyFill="1" applyBorder="1" applyAlignment="1">
      <alignment/>
    </xf>
    <xf numFmtId="186" fontId="0" fillId="0" borderId="14" xfId="0" applyNumberFormat="1" applyFill="1" applyBorder="1" applyAlignment="1">
      <alignment/>
    </xf>
    <xf numFmtId="186" fontId="20" fillId="0" borderId="10" xfId="64" applyNumberFormat="1" applyFont="1" applyFill="1" applyBorder="1" applyAlignment="1">
      <alignment horizontal="right"/>
      <protection/>
    </xf>
    <xf numFmtId="186" fontId="20" fillId="0" borderId="10" xfId="64" applyNumberFormat="1" applyFont="1" applyFill="1" applyBorder="1" applyAlignment="1">
      <alignment horizontal="center"/>
      <protection/>
    </xf>
    <xf numFmtId="186" fontId="0" fillId="0" borderId="10" xfId="64" applyNumberFormat="1" applyFont="1" applyFill="1" applyBorder="1" applyAlignment="1">
      <alignment horizontal="right"/>
      <protection/>
    </xf>
    <xf numFmtId="0" fontId="0" fillId="0" borderId="0" xfId="64" applyFill="1" applyAlignment="1">
      <alignment horizontal="right"/>
      <protection/>
    </xf>
    <xf numFmtId="192" fontId="0" fillId="0" borderId="0" xfId="64" applyNumberFormat="1" applyFont="1" applyFill="1">
      <alignment/>
      <protection/>
    </xf>
    <xf numFmtId="186" fontId="0" fillId="0" borderId="0" xfId="57" applyNumberFormat="1" applyFont="1" applyFill="1" applyAlignment="1">
      <alignment horizontal="right"/>
    </xf>
    <xf numFmtId="186" fontId="0" fillId="0" borderId="11" xfId="57" applyNumberFormat="1" applyFont="1" applyFill="1" applyBorder="1" applyAlignment="1">
      <alignment horizontal="right"/>
    </xf>
    <xf numFmtId="186" fontId="0" fillId="0" borderId="0" xfId="0" applyNumberFormat="1" applyFill="1" applyBorder="1" applyAlignment="1">
      <alignment horizontal="right"/>
    </xf>
    <xf numFmtId="186" fontId="0" fillId="0" borderId="12" xfId="57" applyNumberFormat="1" applyFont="1" applyFill="1" applyBorder="1" applyAlignment="1">
      <alignment horizontal="right"/>
    </xf>
    <xf numFmtId="186" fontId="20" fillId="0" borderId="0" xfId="0" applyNumberFormat="1" applyFont="1" applyFill="1" applyAlignment="1">
      <alignment/>
    </xf>
    <xf numFmtId="186" fontId="20" fillId="0" borderId="12" xfId="0" applyNumberFormat="1" applyFont="1" applyFill="1" applyBorder="1" applyAlignment="1">
      <alignment/>
    </xf>
    <xf numFmtId="186" fontId="20" fillId="0" borderId="0" xfId="0" applyNumberFormat="1" applyFont="1" applyFill="1" applyBorder="1" applyAlignment="1">
      <alignment/>
    </xf>
    <xf numFmtId="186" fontId="0" fillId="0" borderId="10" xfId="57" applyNumberFormat="1" applyFont="1" applyFill="1" applyBorder="1" applyAlignment="1">
      <alignment horizontal="right"/>
    </xf>
    <xf numFmtId="186" fontId="0" fillId="0" borderId="12" xfId="65" applyNumberFormat="1" applyFont="1" applyFill="1" applyBorder="1" applyAlignment="1">
      <alignment horizontal="right"/>
      <protection/>
    </xf>
    <xf numFmtId="186" fontId="0" fillId="0" borderId="13" xfId="52" applyNumberFormat="1" applyFont="1" applyFill="1" applyBorder="1" applyAlignment="1">
      <alignment horizontal="right"/>
    </xf>
    <xf numFmtId="186" fontId="0" fillId="0" borderId="0" xfId="52" applyNumberFormat="1" applyFont="1" applyFill="1" applyBorder="1" applyAlignment="1">
      <alignment horizontal="right"/>
    </xf>
    <xf numFmtId="186" fontId="20" fillId="0" borderId="10" xfId="65" applyNumberFormat="1" applyFont="1" applyFill="1" applyBorder="1" applyAlignment="1">
      <alignment horizontal="right"/>
      <protection/>
    </xf>
    <xf numFmtId="186" fontId="0" fillId="0" borderId="0" xfId="65" applyNumberFormat="1" applyFont="1" applyFill="1" applyBorder="1" applyAlignment="1">
      <alignment horizontal="right"/>
      <protection/>
    </xf>
    <xf numFmtId="186" fontId="54" fillId="0" borderId="0" xfId="65" applyNumberFormat="1" applyFill="1" applyAlignment="1">
      <alignment horizontal="right"/>
      <protection/>
    </xf>
    <xf numFmtId="186" fontId="20" fillId="0" borderId="0" xfId="65" applyNumberFormat="1" applyFont="1" applyFill="1" applyBorder="1" applyAlignment="1">
      <alignment horizontal="right"/>
      <protection/>
    </xf>
    <xf numFmtId="0" fontId="23" fillId="0" borderId="19" xfId="0" applyFont="1" applyFill="1" applyBorder="1" applyAlignment="1">
      <alignment horizontal="center"/>
    </xf>
    <xf numFmtId="186" fontId="0" fillId="0" borderId="12" xfId="0" applyNumberFormat="1" applyFont="1" applyFill="1" applyBorder="1" applyAlignment="1">
      <alignment horizontal="right"/>
    </xf>
    <xf numFmtId="0" fontId="71" fillId="0" borderId="12" xfId="0" applyFont="1" applyBorder="1" applyAlignment="1">
      <alignment/>
    </xf>
    <xf numFmtId="0" fontId="37" fillId="25" borderId="0" xfId="0" applyFont="1" applyFill="1" applyBorder="1" applyAlignment="1">
      <alignment/>
    </xf>
    <xf numFmtId="0" fontId="27" fillId="0" borderId="10" xfId="0" applyFont="1" applyFill="1" applyBorder="1" applyAlignment="1">
      <alignment horizontal="center"/>
    </xf>
    <xf numFmtId="184" fontId="0" fillId="0" borderId="0" xfId="0" applyNumberFormat="1" applyFill="1" applyAlignment="1">
      <alignment horizontal="left" wrapText="1"/>
    </xf>
    <xf numFmtId="184" fontId="0" fillId="0" borderId="0" xfId="0" applyNumberFormat="1" applyFont="1" applyFill="1" applyAlignment="1">
      <alignment horizontal="left" wrapText="1"/>
    </xf>
    <xf numFmtId="176" fontId="20" fillId="0" borderId="0" xfId="56" applyNumberFormat="1" applyFont="1" applyFill="1" applyAlignment="1">
      <alignment horizontal="left"/>
    </xf>
    <xf numFmtId="0" fontId="0" fillId="0" borderId="0" xfId="0" applyFont="1" applyFill="1" applyAlignment="1">
      <alignment horizontal="left" wrapText="1"/>
    </xf>
    <xf numFmtId="186" fontId="0" fillId="0" borderId="13" xfId="0" applyNumberFormat="1" applyFill="1" applyBorder="1" applyAlignment="1">
      <alignment/>
    </xf>
    <xf numFmtId="186" fontId="0" fillId="0" borderId="15" xfId="0" applyNumberFormat="1" applyFill="1" applyBorder="1" applyAlignment="1">
      <alignment/>
    </xf>
    <xf numFmtId="0" fontId="91" fillId="0" borderId="0" xfId="0" applyFont="1" applyBorder="1" applyAlignment="1">
      <alignment/>
    </xf>
    <xf numFmtId="181" fontId="27" fillId="0" borderId="0" xfId="0" applyNumberFormat="1" applyFont="1" applyFill="1" applyBorder="1" applyAlignment="1">
      <alignment horizontal="center"/>
    </xf>
    <xf numFmtId="186" fontId="27" fillId="0" borderId="0" xfId="0" applyNumberFormat="1" applyFont="1" applyFill="1" applyAlignment="1">
      <alignment horizontal="right"/>
    </xf>
    <xf numFmtId="186" fontId="0" fillId="0" borderId="0" xfId="0" applyNumberFormat="1" applyFont="1" applyFill="1" applyBorder="1" applyAlignment="1">
      <alignment horizontal="right"/>
    </xf>
    <xf numFmtId="186" fontId="0" fillId="3" borderId="0" xfId="0" applyNumberFormat="1" applyFont="1" applyFill="1" applyAlignment="1">
      <alignment horizontal="right"/>
    </xf>
    <xf numFmtId="186" fontId="0" fillId="3" borderId="0" xfId="0" applyNumberFormat="1" applyFill="1" applyAlignment="1">
      <alignment horizontal="right"/>
    </xf>
    <xf numFmtId="186" fontId="0" fillId="3" borderId="11" xfId="0" applyNumberFormat="1" applyFont="1" applyFill="1" applyBorder="1" applyAlignment="1">
      <alignment horizontal="right"/>
    </xf>
    <xf numFmtId="186" fontId="0" fillId="3" borderId="0" xfId="0" applyNumberFormat="1" applyFont="1" applyFill="1" applyBorder="1" applyAlignment="1">
      <alignment horizontal="right"/>
    </xf>
    <xf numFmtId="186" fontId="0" fillId="3" borderId="0" xfId="0" applyNumberFormat="1" applyFill="1" applyBorder="1" applyAlignment="1">
      <alignment horizontal="right"/>
    </xf>
    <xf numFmtId="192" fontId="0" fillId="0" borderId="0" xfId="0" applyNumberFormat="1" applyFont="1" applyFill="1" applyBorder="1" applyAlignment="1">
      <alignment/>
    </xf>
    <xf numFmtId="186" fontId="20" fillId="3" borderId="0" xfId="0" applyNumberFormat="1" applyFont="1" applyFill="1" applyBorder="1" applyAlignment="1">
      <alignment horizontal="center"/>
    </xf>
    <xf numFmtId="186" fontId="0" fillId="3" borderId="0" xfId="0" applyNumberFormat="1" applyFont="1" applyFill="1" applyAlignment="1">
      <alignment horizontal="right"/>
    </xf>
    <xf numFmtId="186" fontId="0" fillId="3" borderId="0" xfId="0" applyNumberFormat="1" applyFont="1" applyFill="1" applyBorder="1" applyAlignment="1">
      <alignment horizontal="right"/>
    </xf>
    <xf numFmtId="186" fontId="0" fillId="3" borderId="11" xfId="0" applyNumberFormat="1" applyFont="1" applyFill="1" applyBorder="1" applyAlignment="1">
      <alignment horizontal="right"/>
    </xf>
    <xf numFmtId="186" fontId="0" fillId="3" borderId="14" xfId="0" applyNumberFormat="1" applyFont="1" applyFill="1" applyBorder="1" applyAlignment="1">
      <alignment horizontal="right"/>
    </xf>
    <xf numFmtId="186" fontId="20" fillId="3" borderId="10" xfId="0" applyNumberFormat="1" applyFont="1" applyFill="1" applyBorder="1" applyAlignment="1">
      <alignment horizontal="right"/>
    </xf>
    <xf numFmtId="186" fontId="21" fillId="0" borderId="0" xfId="0" applyNumberFormat="1" applyFont="1" applyFill="1" applyBorder="1" applyAlignment="1">
      <alignment textRotation="1" wrapText="1"/>
    </xf>
    <xf numFmtId="0" fontId="30" fillId="0" borderId="15" xfId="0" applyFont="1" applyFill="1" applyBorder="1" applyAlignment="1">
      <alignment horizontal="center"/>
    </xf>
    <xf numFmtId="192" fontId="20" fillId="0" borderId="15" xfId="0" applyNumberFormat="1" applyFont="1" applyFill="1" applyBorder="1" applyAlignment="1">
      <alignment horizontal="right"/>
    </xf>
    <xf numFmtId="0" fontId="0" fillId="0" borderId="15" xfId="0" applyFont="1" applyFill="1" applyBorder="1" applyAlignment="1">
      <alignment horizontal="center"/>
    </xf>
    <xf numFmtId="176" fontId="20" fillId="0" borderId="15" xfId="57" applyNumberFormat="1" applyFont="1" applyFill="1" applyBorder="1" applyAlignment="1">
      <alignment horizontal="right"/>
    </xf>
    <xf numFmtId="176" fontId="0" fillId="0" borderId="15" xfId="57" applyNumberFormat="1" applyFont="1" applyFill="1" applyBorder="1" applyAlignment="1">
      <alignment horizontal="center"/>
    </xf>
    <xf numFmtId="181" fontId="20" fillId="0" borderId="15" xfId="0" applyNumberFormat="1" applyFont="1" applyFill="1" applyBorder="1" applyAlignment="1">
      <alignment horizontal="right"/>
    </xf>
    <xf numFmtId="181" fontId="31" fillId="0" borderId="15" xfId="0" applyNumberFormat="1" applyFont="1" applyFill="1" applyBorder="1" applyAlignment="1">
      <alignment horizontal="right"/>
    </xf>
    <xf numFmtId="177" fontId="0" fillId="3" borderId="0" xfId="57" applyNumberFormat="1" applyFont="1" applyFill="1" applyBorder="1" applyAlignment="1">
      <alignment horizontal="right"/>
    </xf>
    <xf numFmtId="192" fontId="20" fillId="3" borderId="12" xfId="57" applyNumberFormat="1" applyFont="1" applyFill="1" applyBorder="1" applyAlignment="1">
      <alignment horizontal="right"/>
    </xf>
    <xf numFmtId="192" fontId="0" fillId="3" borderId="0" xfId="57" applyNumberFormat="1" applyFont="1" applyFill="1" applyBorder="1" applyAlignment="1">
      <alignment horizontal="right"/>
    </xf>
    <xf numFmtId="192" fontId="41" fillId="3" borderId="0" xfId="57" applyNumberFormat="1" applyFont="1" applyFill="1" applyAlignment="1">
      <alignment horizontal="right"/>
    </xf>
    <xf numFmtId="192" fontId="0" fillId="3" borderId="0" xfId="57" applyNumberFormat="1" applyFont="1" applyFill="1" applyAlignment="1">
      <alignment horizontal="right"/>
    </xf>
    <xf numFmtId="192" fontId="0" fillId="3" borderId="12" xfId="57" applyNumberFormat="1" applyFont="1" applyFill="1" applyBorder="1" applyAlignment="1">
      <alignment horizontal="right"/>
    </xf>
    <xf numFmtId="192" fontId="0" fillId="3" borderId="11" xfId="57" applyNumberFormat="1" applyFont="1" applyFill="1" applyBorder="1" applyAlignment="1">
      <alignment horizontal="right"/>
    </xf>
    <xf numFmtId="192" fontId="20" fillId="3" borderId="12" xfId="0" applyNumberFormat="1" applyFont="1" applyFill="1" applyBorder="1" applyAlignment="1">
      <alignment horizontal="right"/>
    </xf>
    <xf numFmtId="192" fontId="0" fillId="3" borderId="12" xfId="0" applyNumberFormat="1" applyFont="1" applyFill="1" applyBorder="1" applyAlignment="1">
      <alignment horizontal="right"/>
    </xf>
    <xf numFmtId="177" fontId="0" fillId="3" borderId="0" xfId="0" applyNumberFormat="1" applyFont="1" applyFill="1" applyBorder="1" applyAlignment="1">
      <alignment horizontal="right"/>
    </xf>
    <xf numFmtId="177" fontId="20" fillId="3" borderId="10" xfId="57" applyNumberFormat="1" applyFont="1" applyFill="1" applyBorder="1" applyAlignment="1">
      <alignment horizontal="right"/>
    </xf>
    <xf numFmtId="49" fontId="20" fillId="3" borderId="0" xfId="55" applyNumberFormat="1" applyFont="1" applyFill="1" applyBorder="1" applyAlignment="1">
      <alignment horizontal="centerContinuous"/>
    </xf>
    <xf numFmtId="177" fontId="0" fillId="3" borderId="0" xfId="55" applyNumberFormat="1" applyFill="1" applyAlignment="1">
      <alignment horizontal="right"/>
    </xf>
    <xf numFmtId="192" fontId="0" fillId="3" borderId="0" xfId="0" applyNumberFormat="1" applyFont="1" applyFill="1" applyBorder="1" applyAlignment="1" quotePrefix="1">
      <alignment horizontal="right"/>
    </xf>
    <xf numFmtId="192" fontId="0" fillId="3" borderId="11" xfId="0" applyNumberFormat="1" applyFont="1" applyFill="1" applyBorder="1" applyAlignment="1" quotePrefix="1">
      <alignment horizontal="right"/>
    </xf>
    <xf numFmtId="192" fontId="20" fillId="3" borderId="12" xfId="0" applyNumberFormat="1" applyFont="1" applyFill="1" applyBorder="1" applyAlignment="1" quotePrefix="1">
      <alignment horizontal="right"/>
    </xf>
    <xf numFmtId="192" fontId="0" fillId="3" borderId="0" xfId="55" applyNumberFormat="1" applyFont="1" applyFill="1" applyAlignment="1">
      <alignment horizontal="right"/>
    </xf>
    <xf numFmtId="192" fontId="0" fillId="3" borderId="0" xfId="55" applyNumberFormat="1" applyFont="1" applyFill="1" applyBorder="1" applyAlignment="1">
      <alignment horizontal="right"/>
    </xf>
    <xf numFmtId="192" fontId="0" fillId="3" borderId="11" xfId="55" applyNumberFormat="1" applyFont="1" applyFill="1" applyBorder="1" applyAlignment="1">
      <alignment horizontal="right"/>
    </xf>
    <xf numFmtId="186" fontId="20" fillId="3" borderId="13" xfId="55" applyNumberFormat="1" applyFont="1" applyFill="1" applyBorder="1" applyAlignment="1">
      <alignment/>
    </xf>
    <xf numFmtId="0" fontId="0" fillId="3" borderId="0" xfId="0" applyFill="1" applyAlignment="1">
      <alignment/>
    </xf>
    <xf numFmtId="0" fontId="0" fillId="3" borderId="12" xfId="0" applyFill="1" applyBorder="1" applyAlignment="1">
      <alignment/>
    </xf>
    <xf numFmtId="186" fontId="0" fillId="3" borderId="0" xfId="0" applyNumberFormat="1" applyFill="1" applyAlignment="1">
      <alignment/>
    </xf>
    <xf numFmtId="186" fontId="0" fillId="3" borderId="11" xfId="0" applyNumberFormat="1" applyFill="1" applyBorder="1" applyAlignment="1">
      <alignment/>
    </xf>
    <xf numFmtId="0" fontId="0" fillId="3" borderId="0" xfId="0" applyFill="1" applyBorder="1" applyAlignment="1">
      <alignment/>
    </xf>
    <xf numFmtId="0" fontId="0" fillId="3" borderId="11" xfId="0" applyFill="1" applyBorder="1" applyAlignment="1">
      <alignment/>
    </xf>
    <xf numFmtId="186" fontId="0" fillId="3" borderId="12" xfId="0" applyNumberFormat="1" applyFill="1" applyBorder="1" applyAlignment="1">
      <alignment/>
    </xf>
    <xf numFmtId="0" fontId="0" fillId="3" borderId="10" xfId="0" applyFill="1" applyBorder="1" applyAlignment="1">
      <alignment/>
    </xf>
    <xf numFmtId="176" fontId="20" fillId="3" borderId="0" xfId="0" applyNumberFormat="1" applyFont="1" applyFill="1" applyBorder="1" applyAlignment="1">
      <alignment horizontal="center"/>
    </xf>
    <xf numFmtId="215" fontId="27" fillId="0" borderId="0" xfId="0" applyNumberFormat="1" applyFont="1" applyFill="1" applyBorder="1" applyAlignment="1">
      <alignment horizontal="center"/>
    </xf>
    <xf numFmtId="164" fontId="27" fillId="0" borderId="0" xfId="0" applyNumberFormat="1" applyFont="1" applyFill="1" applyBorder="1" applyAlignment="1">
      <alignment horizontal="center"/>
    </xf>
    <xf numFmtId="0" fontId="28" fillId="0" borderId="0" xfId="0" applyFont="1" applyFill="1" applyBorder="1" applyAlignment="1">
      <alignment horizontal="left"/>
    </xf>
    <xf numFmtId="0" fontId="20" fillId="0" borderId="15" xfId="0" applyFont="1" applyFill="1" applyBorder="1" applyAlignment="1">
      <alignment/>
    </xf>
    <xf numFmtId="186" fontId="20" fillId="0" borderId="15" xfId="0" applyNumberFormat="1" applyFont="1" applyFill="1" applyBorder="1" applyAlignment="1">
      <alignment/>
    </xf>
    <xf numFmtId="186" fontId="20" fillId="0" borderId="15" xfId="57" applyNumberFormat="1" applyFont="1" applyFill="1" applyBorder="1" applyAlignment="1">
      <alignment horizontal="right"/>
    </xf>
    <xf numFmtId="186" fontId="0" fillId="0" borderId="15" xfId="57" applyNumberFormat="1" applyFont="1" applyFill="1" applyBorder="1" applyAlignment="1">
      <alignment horizontal="center"/>
    </xf>
    <xf numFmtId="186" fontId="0" fillId="0" borderId="15" xfId="0" applyNumberFormat="1" applyFont="1" applyFill="1" applyBorder="1" applyAlignment="1">
      <alignment/>
    </xf>
    <xf numFmtId="0" fontId="20" fillId="0" borderId="12" xfId="0" applyNumberFormat="1" applyFont="1" applyFill="1" applyBorder="1" applyAlignment="1">
      <alignment horizontal="center"/>
    </xf>
    <xf numFmtId="0" fontId="0" fillId="0" borderId="0" xfId="0" applyFont="1" applyFill="1" applyAlignment="1">
      <alignment horizontal="center" vertical="top" textRotation="180" readingOrder="1"/>
    </xf>
    <xf numFmtId="177" fontId="0" fillId="0" borderId="12" xfId="65" applyNumberFormat="1" applyFont="1" applyFill="1" applyBorder="1" applyAlignment="1">
      <alignment horizontal="center"/>
      <protection/>
    </xf>
    <xf numFmtId="0" fontId="71" fillId="0" borderId="0" xfId="0" applyFont="1" applyFill="1" applyAlignment="1">
      <alignment horizontal="right"/>
    </xf>
    <xf numFmtId="186" fontId="20" fillId="3" borderId="11" xfId="0" applyNumberFormat="1" applyFont="1" applyFill="1" applyBorder="1" applyAlignment="1">
      <alignment horizontal="right"/>
    </xf>
    <xf numFmtId="186" fontId="20" fillId="3" borderId="15" xfId="0" applyNumberFormat="1" applyFont="1" applyFill="1" applyBorder="1" applyAlignment="1">
      <alignment horizontal="right"/>
    </xf>
    <xf numFmtId="186" fontId="0" fillId="3" borderId="12" xfId="0" applyNumberFormat="1" applyFont="1" applyFill="1" applyBorder="1" applyAlignment="1">
      <alignment horizontal="right"/>
    </xf>
    <xf numFmtId="186" fontId="20" fillId="3" borderId="11" xfId="0" applyNumberFormat="1" applyFont="1" applyFill="1" applyBorder="1" applyAlignment="1">
      <alignment horizontal="right"/>
    </xf>
    <xf numFmtId="186" fontId="20" fillId="3" borderId="0" xfId="0" applyNumberFormat="1" applyFont="1" applyFill="1" applyBorder="1" applyAlignment="1">
      <alignment horizontal="right"/>
    </xf>
    <xf numFmtId="0" fontId="49" fillId="0" borderId="0" xfId="0" applyFont="1" applyFill="1" applyAlignment="1">
      <alignment/>
    </xf>
    <xf numFmtId="0" fontId="21" fillId="0" borderId="10" xfId="0" applyFont="1" applyFill="1" applyBorder="1" applyAlignment="1">
      <alignment/>
    </xf>
    <xf numFmtId="186" fontId="0" fillId="0" borderId="0" xfId="0" applyNumberFormat="1" applyFont="1" applyFill="1" applyAlignment="1">
      <alignment horizontal="center"/>
    </xf>
    <xf numFmtId="186" fontId="22" fillId="0" borderId="0" xfId="0" applyNumberFormat="1" applyFont="1" applyFill="1" applyAlignment="1">
      <alignment horizontal="center"/>
    </xf>
    <xf numFmtId="186" fontId="0" fillId="3" borderId="0" xfId="0" applyNumberFormat="1" applyFont="1" applyFill="1" applyBorder="1" applyAlignment="1">
      <alignment horizontal="center"/>
    </xf>
    <xf numFmtId="186" fontId="20" fillId="0" borderId="0" xfId="0" applyNumberFormat="1" applyFont="1" applyFill="1" applyAlignment="1">
      <alignment/>
    </xf>
    <xf numFmtId="186" fontId="0" fillId="3" borderId="0" xfId="0" applyNumberFormat="1" applyFont="1" applyFill="1" applyAlignment="1">
      <alignment horizontal="right"/>
    </xf>
    <xf numFmtId="186" fontId="0" fillId="3" borderId="0" xfId="0" applyNumberFormat="1" applyFont="1" applyFill="1" applyBorder="1" applyAlignment="1">
      <alignment horizontal="right"/>
    </xf>
    <xf numFmtId="186" fontId="0" fillId="3" borderId="0" xfId="0" applyNumberFormat="1" applyFont="1" applyFill="1" applyAlignment="1">
      <alignment/>
    </xf>
    <xf numFmtId="186" fontId="0" fillId="3" borderId="0" xfId="0" applyNumberFormat="1" applyFont="1" applyFill="1" applyAlignment="1">
      <alignment horizontal="center"/>
    </xf>
    <xf numFmtId="186" fontId="0" fillId="3" borderId="0" xfId="0" applyNumberFormat="1" applyFont="1" applyFill="1" applyBorder="1" applyAlignment="1">
      <alignment/>
    </xf>
    <xf numFmtId="186" fontId="0" fillId="0" borderId="12" xfId="0" applyNumberFormat="1" applyFont="1" applyFill="1" applyBorder="1" applyAlignment="1">
      <alignment horizontal="center"/>
    </xf>
    <xf numFmtId="186" fontId="22" fillId="0" borderId="12" xfId="0" applyNumberFormat="1" applyFont="1" applyFill="1" applyBorder="1" applyAlignment="1">
      <alignment horizontal="center"/>
    </xf>
    <xf numFmtId="186" fontId="0" fillId="3" borderId="12" xfId="0" applyNumberFormat="1" applyFont="1" applyFill="1" applyBorder="1" applyAlignment="1">
      <alignment/>
    </xf>
    <xf numFmtId="186" fontId="0" fillId="0" borderId="10" xfId="0" applyNumberFormat="1" applyFont="1" applyFill="1" applyBorder="1" applyAlignment="1">
      <alignment/>
    </xf>
    <xf numFmtId="186" fontId="0" fillId="0" borderId="10" xfId="0" applyNumberFormat="1" applyFont="1" applyFill="1" applyBorder="1" applyAlignment="1">
      <alignment horizontal="center"/>
    </xf>
    <xf numFmtId="186" fontId="0" fillId="0" borderId="10" xfId="0" applyNumberFormat="1" applyFont="1" applyFill="1" applyBorder="1" applyAlignment="1">
      <alignment horizontal="right"/>
    </xf>
    <xf numFmtId="186" fontId="22" fillId="0" borderId="10" xfId="0" applyNumberFormat="1" applyFont="1" applyFill="1" applyBorder="1" applyAlignment="1">
      <alignment/>
    </xf>
    <xf numFmtId="186" fontId="0" fillId="3" borderId="10" xfId="0" applyNumberFormat="1" applyFont="1" applyFill="1" applyBorder="1" applyAlignment="1">
      <alignment/>
    </xf>
    <xf numFmtId="186" fontId="20" fillId="3" borderId="12" xfId="0" applyNumberFormat="1" applyFont="1" applyFill="1" applyBorder="1" applyAlignment="1">
      <alignment horizontal="right"/>
    </xf>
    <xf numFmtId="176" fontId="0" fillId="3" borderId="0" xfId="0" applyNumberFormat="1" applyFont="1" applyFill="1" applyBorder="1" applyAlignment="1">
      <alignment horizontal="right"/>
    </xf>
    <xf numFmtId="0" fontId="0" fillId="3" borderId="0" xfId="0" applyFont="1" applyFill="1" applyAlignment="1">
      <alignment horizontal="right"/>
    </xf>
    <xf numFmtId="176" fontId="0" fillId="3" borderId="11" xfId="0" applyNumberFormat="1" applyFont="1" applyFill="1" applyBorder="1" applyAlignment="1">
      <alignment horizontal="right"/>
    </xf>
    <xf numFmtId="181" fontId="0" fillId="3" borderId="0" xfId="0" applyNumberFormat="1" applyFont="1" applyFill="1" applyBorder="1" applyAlignment="1">
      <alignment horizontal="right"/>
    </xf>
    <xf numFmtId="181" fontId="0" fillId="3" borderId="12" xfId="0" applyNumberFormat="1" applyFont="1" applyFill="1" applyBorder="1" applyAlignment="1">
      <alignment horizontal="right"/>
    </xf>
    <xf numFmtId="181" fontId="0" fillId="3" borderId="0" xfId="0" applyNumberFormat="1" applyFont="1" applyFill="1" applyAlignment="1">
      <alignment horizontal="right"/>
    </xf>
    <xf numFmtId="181" fontId="0" fillId="3" borderId="11" xfId="0" applyNumberFormat="1" applyFont="1" applyFill="1" applyBorder="1" applyAlignment="1">
      <alignment horizontal="right"/>
    </xf>
    <xf numFmtId="181" fontId="20" fillId="3" borderId="11" xfId="0" applyNumberFormat="1" applyFont="1" applyFill="1" applyBorder="1" applyAlignment="1">
      <alignment horizontal="right"/>
    </xf>
    <xf numFmtId="181" fontId="20" fillId="3" borderId="10" xfId="0" applyNumberFormat="1" applyFont="1" applyFill="1" applyBorder="1" applyAlignment="1">
      <alignment horizontal="right"/>
    </xf>
    <xf numFmtId="0" fontId="28" fillId="25" borderId="0" xfId="0" applyFont="1" applyFill="1" applyAlignment="1">
      <alignment/>
    </xf>
    <xf numFmtId="176" fontId="0" fillId="25" borderId="0" xfId="0" applyNumberFormat="1" applyFill="1" applyAlignment="1">
      <alignment/>
    </xf>
    <xf numFmtId="0" fontId="28" fillId="0" borderId="0" xfId="0" applyFont="1" applyFill="1" applyBorder="1" applyAlignment="1">
      <alignment horizontal="left" wrapText="1"/>
    </xf>
    <xf numFmtId="192" fontId="0" fillId="20" borderId="12" xfId="0" applyNumberFormat="1" applyFont="1" applyFill="1" applyBorder="1" applyAlignment="1">
      <alignment horizontal="right"/>
    </xf>
    <xf numFmtId="192" fontId="0" fillId="0" borderId="12" xfId="0" applyNumberFormat="1" applyFill="1" applyBorder="1" applyAlignment="1">
      <alignment horizontal="right"/>
    </xf>
    <xf numFmtId="0" fontId="30" fillId="0" borderId="12" xfId="0" applyFont="1" applyFill="1" applyBorder="1" applyAlignment="1">
      <alignment horizontal="center"/>
    </xf>
    <xf numFmtId="192" fontId="0" fillId="0" borderId="0" xfId="0" applyNumberFormat="1" applyFont="1" applyFill="1" applyBorder="1" applyAlignment="1">
      <alignment horizontal="right"/>
    </xf>
    <xf numFmtId="192" fontId="0" fillId="20" borderId="12" xfId="0" applyNumberFormat="1" applyFill="1" applyBorder="1" applyAlignment="1">
      <alignment horizontal="right"/>
    </xf>
    <xf numFmtId="192" fontId="0" fillId="0" borderId="12" xfId="0" applyNumberFormat="1" applyFont="1" applyFill="1" applyBorder="1" applyAlignment="1">
      <alignment horizontal="right"/>
    </xf>
    <xf numFmtId="192" fontId="0" fillId="0" borderId="0" xfId="0" applyNumberFormat="1" applyFill="1" applyBorder="1" applyAlignment="1">
      <alignment horizontal="right"/>
    </xf>
    <xf numFmtId="192" fontId="20" fillId="0" borderId="10" xfId="0" applyNumberFormat="1" applyFont="1" applyFill="1" applyBorder="1" applyAlignment="1">
      <alignment horizontal="center"/>
    </xf>
    <xf numFmtId="177" fontId="0" fillId="0" borderId="0" xfId="0" applyNumberFormat="1" applyFill="1" applyBorder="1" applyAlignment="1">
      <alignment horizontal="center"/>
    </xf>
    <xf numFmtId="0" fontId="30" fillId="0" borderId="10" xfId="0" applyFont="1" applyFill="1" applyBorder="1" applyAlignment="1">
      <alignment horizontal="center"/>
    </xf>
    <xf numFmtId="192" fontId="0" fillId="0" borderId="12" xfId="0" applyNumberFormat="1" applyFill="1" applyBorder="1" applyAlignment="1">
      <alignment horizontal="center"/>
    </xf>
    <xf numFmtId="192" fontId="0" fillId="0" borderId="0" xfId="0" applyNumberFormat="1" applyFill="1" applyBorder="1" applyAlignment="1">
      <alignment horizontal="center"/>
    </xf>
    <xf numFmtId="192" fontId="0" fillId="0" borderId="0" xfId="0" applyNumberFormat="1" applyFill="1" applyAlignment="1">
      <alignment horizontal="center"/>
    </xf>
    <xf numFmtId="177" fontId="0" fillId="0" borderId="12" xfId="0" applyNumberFormat="1" applyFill="1" applyBorder="1" applyAlignment="1">
      <alignment horizontal="center"/>
    </xf>
    <xf numFmtId="184" fontId="0" fillId="0" borderId="10" xfId="0" applyNumberFormat="1" applyFill="1" applyBorder="1" applyAlignment="1">
      <alignment horizontal="left"/>
    </xf>
    <xf numFmtId="186" fontId="0" fillId="3" borderId="12" xfId="0" applyNumberFormat="1" applyFont="1" applyFill="1" applyBorder="1" applyAlignment="1">
      <alignment horizontal="left"/>
    </xf>
    <xf numFmtId="186" fontId="20" fillId="3" borderId="11" xfId="0" applyNumberFormat="1" applyFont="1" applyFill="1" applyBorder="1" applyAlignment="1">
      <alignment horizontal="center"/>
    </xf>
    <xf numFmtId="0" fontId="20" fillId="3" borderId="12" xfId="0" applyFont="1" applyFill="1" applyBorder="1" applyAlignment="1">
      <alignment horizontal="center"/>
    </xf>
    <xf numFmtId="176" fontId="0" fillId="3" borderId="0" xfId="0" applyNumberFormat="1" applyFont="1" applyFill="1" applyBorder="1" applyAlignment="1">
      <alignment horizontal="right"/>
    </xf>
    <xf numFmtId="0" fontId="0" fillId="3" borderId="0" xfId="0" applyFont="1" applyFill="1" applyAlignment="1">
      <alignment horizontal="right"/>
    </xf>
    <xf numFmtId="176" fontId="0" fillId="3" borderId="11" xfId="0" applyNumberFormat="1" applyFont="1" applyFill="1" applyBorder="1" applyAlignment="1">
      <alignment horizontal="right"/>
    </xf>
    <xf numFmtId="181" fontId="0" fillId="3" borderId="0" xfId="0" applyNumberFormat="1" applyFont="1" applyFill="1" applyBorder="1" applyAlignment="1">
      <alignment horizontal="right"/>
    </xf>
    <xf numFmtId="0" fontId="0" fillId="0" borderId="10" xfId="0" applyFill="1" applyBorder="1" applyAlignment="1">
      <alignment horizontal="left"/>
    </xf>
    <xf numFmtId="0" fontId="20" fillId="0" borderId="0" xfId="0" applyFont="1" applyFill="1" applyAlignment="1">
      <alignment horizontal="left" wrapText="1"/>
    </xf>
    <xf numFmtId="0" fontId="0" fillId="0" borderId="0" xfId="0" applyFont="1" applyFill="1" applyAlignment="1">
      <alignment horizontal="center"/>
    </xf>
    <xf numFmtId="0" fontId="0" fillId="0" borderId="0" xfId="0" applyFont="1" applyFill="1" applyAlignment="1">
      <alignment horizontal="left"/>
    </xf>
    <xf numFmtId="0" fontId="0" fillId="0" borderId="0" xfId="0" applyFill="1" applyAlignment="1">
      <alignment horizontal="right"/>
    </xf>
    <xf numFmtId="0" fontId="24" fillId="0" borderId="12" xfId="0" applyFont="1" applyFill="1" applyBorder="1" applyAlignment="1">
      <alignment horizontal="center"/>
    </xf>
    <xf numFmtId="0" fontId="0" fillId="0" borderId="10" xfId="0" applyFont="1" applyFill="1" applyBorder="1" applyAlignment="1">
      <alignment horizontal="center"/>
    </xf>
    <xf numFmtId="0" fontId="0" fillId="0" borderId="12" xfId="0" applyFont="1" applyFill="1" applyBorder="1" applyAlignment="1">
      <alignment horizontal="center"/>
    </xf>
    <xf numFmtId="0" fontId="30" fillId="0" borderId="0" xfId="0" applyFont="1" applyFill="1" applyAlignment="1">
      <alignment horizontal="center"/>
    </xf>
    <xf numFmtId="0" fontId="0" fillId="0" borderId="0" xfId="0" applyFill="1" applyAlignment="1">
      <alignment horizontal="center"/>
    </xf>
    <xf numFmtId="192" fontId="0" fillId="0" borderId="0" xfId="0" applyNumberFormat="1" applyFill="1" applyAlignment="1">
      <alignment horizontal="right"/>
    </xf>
    <xf numFmtId="192" fontId="0" fillId="0" borderId="0" xfId="0" applyNumberFormat="1" applyFont="1" applyFill="1" applyAlignment="1">
      <alignment horizontal="right"/>
    </xf>
    <xf numFmtId="192" fontId="20" fillId="0" borderId="10" xfId="0" applyNumberFormat="1" applyFont="1" applyFill="1" applyBorder="1" applyAlignment="1">
      <alignment horizontal="right"/>
    </xf>
    <xf numFmtId="181" fontId="0" fillId="3" borderId="12" xfId="0" applyNumberFormat="1" applyFont="1" applyFill="1" applyBorder="1" applyAlignment="1">
      <alignment horizontal="right"/>
    </xf>
    <xf numFmtId="181" fontId="0" fillId="3" borderId="0" xfId="0" applyNumberFormat="1" applyFont="1" applyFill="1" applyAlignment="1">
      <alignment horizontal="right"/>
    </xf>
    <xf numFmtId="181" fontId="0" fillId="3" borderId="11" xfId="0" applyNumberFormat="1" applyFont="1" applyFill="1" applyBorder="1" applyAlignment="1">
      <alignment horizontal="right"/>
    </xf>
    <xf numFmtId="181" fontId="20" fillId="3" borderId="10" xfId="0" applyNumberFormat="1" applyFont="1" applyFill="1" applyBorder="1" applyAlignment="1">
      <alignment horizontal="right"/>
    </xf>
    <xf numFmtId="0" fontId="0" fillId="3" borderId="0" xfId="0" applyFont="1" applyFill="1" applyBorder="1" applyAlignment="1">
      <alignment horizontal="left"/>
    </xf>
    <xf numFmtId="0" fontId="20" fillId="3" borderId="0" xfId="0" applyFont="1" applyFill="1" applyBorder="1" applyAlignment="1">
      <alignment horizontal="center"/>
    </xf>
    <xf numFmtId="0" fontId="73" fillId="3" borderId="0" xfId="0" applyFont="1" applyFill="1" applyBorder="1" applyAlignment="1">
      <alignment horizontal="center" textRotation="180"/>
    </xf>
    <xf numFmtId="186" fontId="0" fillId="3" borderId="0" xfId="0" applyNumberFormat="1" applyFill="1" applyBorder="1" applyAlignment="1">
      <alignment/>
    </xf>
    <xf numFmtId="186" fontId="0" fillId="3" borderId="11" xfId="0" applyNumberFormat="1" applyFont="1" applyFill="1" applyBorder="1" applyAlignment="1">
      <alignment/>
    </xf>
    <xf numFmtId="186" fontId="0" fillId="3" borderId="0" xfId="0" applyNumberFormat="1" applyFont="1" applyFill="1" applyBorder="1" applyAlignment="1">
      <alignment/>
    </xf>
    <xf numFmtId="177" fontId="0" fillId="3" borderId="12" xfId="0" applyNumberFormat="1" applyFont="1" applyFill="1" applyBorder="1" applyAlignment="1">
      <alignment/>
    </xf>
    <xf numFmtId="186" fontId="0" fillId="3" borderId="10" xfId="0" applyNumberFormat="1" applyFill="1" applyBorder="1" applyAlignment="1">
      <alignment/>
    </xf>
    <xf numFmtId="184" fontId="0" fillId="0" borderId="0" xfId="0" applyNumberFormat="1" applyFont="1" applyFill="1" applyAlignment="1">
      <alignment horizontal="left" wrapText="1"/>
    </xf>
    <xf numFmtId="0" fontId="0"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0" fillId="0" borderId="0" xfId="0" applyFill="1" applyAlignment="1">
      <alignment horizontal="left"/>
    </xf>
    <xf numFmtId="0" fontId="20" fillId="0" borderId="0" xfId="0" applyFont="1" applyFill="1" applyAlignment="1">
      <alignment horizontal="left"/>
    </xf>
    <xf numFmtId="0" fontId="0" fillId="0" borderId="0" xfId="0" applyFont="1" applyFill="1" applyAlignment="1">
      <alignment horizontal="left"/>
    </xf>
    <xf numFmtId="176" fontId="20" fillId="0" borderId="12" xfId="0" applyNumberFormat="1" applyFont="1" applyFill="1" applyBorder="1" applyAlignment="1">
      <alignment horizontal="center"/>
    </xf>
    <xf numFmtId="0" fontId="0" fillId="0" borderId="0" xfId="0" applyFill="1" applyAlignment="1">
      <alignment horizontal="center" vertical="top" textRotation="180"/>
    </xf>
    <xf numFmtId="0" fontId="20" fillId="0" borderId="12"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Alignment="1">
      <alignment horizontal="center" vertical="top" textRotation="180"/>
    </xf>
    <xf numFmtId="49" fontId="20" fillId="0" borderId="12" xfId="55" applyNumberFormat="1" applyFont="1" applyFill="1" applyBorder="1" applyAlignment="1">
      <alignment horizontal="center"/>
    </xf>
    <xf numFmtId="0" fontId="0" fillId="0" borderId="12" xfId="0" applyBorder="1" applyAlignment="1">
      <alignment horizontal="center"/>
    </xf>
    <xf numFmtId="0" fontId="0" fillId="0" borderId="0" xfId="0" applyFont="1" applyFill="1" applyBorder="1" applyAlignment="1">
      <alignment wrapText="1"/>
    </xf>
    <xf numFmtId="0" fontId="0" fillId="0" borderId="0" xfId="0" applyAlignment="1">
      <alignment wrapText="1"/>
    </xf>
    <xf numFmtId="0" fontId="0" fillId="0" borderId="0" xfId="0" applyFont="1" applyFill="1" applyAlignment="1">
      <alignment horizontal="left" wrapText="1"/>
    </xf>
    <xf numFmtId="0" fontId="0" fillId="0" borderId="0" xfId="0" applyFill="1" applyAlignment="1">
      <alignment horizontal="left" wrapText="1"/>
    </xf>
    <xf numFmtId="184" fontId="0" fillId="0" borderId="0" xfId="0" applyNumberFormat="1" applyFill="1" applyAlignment="1">
      <alignment horizontal="left" wrapText="1"/>
    </xf>
    <xf numFmtId="0" fontId="61" fillId="0" borderId="0" xfId="0" applyFont="1" applyAlignment="1">
      <alignment horizontal="center"/>
    </xf>
    <xf numFmtId="0" fontId="85" fillId="25" borderId="0" xfId="0" applyFont="1" applyFill="1" applyBorder="1" applyAlignment="1">
      <alignment horizontal="center"/>
    </xf>
    <xf numFmtId="0" fontId="85" fillId="0" borderId="0" xfId="0" applyFont="1" applyBorder="1" applyAlignment="1">
      <alignment horizontal="center"/>
    </xf>
    <xf numFmtId="0" fontId="69" fillId="0" borderId="0" xfId="0" applyFont="1" applyFill="1" applyBorder="1" applyAlignment="1">
      <alignment horizontal="center"/>
    </xf>
    <xf numFmtId="0" fontId="60" fillId="0" borderId="0" xfId="0" applyFont="1" applyBorder="1" applyAlignment="1">
      <alignment horizontal="center"/>
    </xf>
    <xf numFmtId="0" fontId="91" fillId="0" borderId="0" xfId="0" applyFont="1" applyBorder="1" applyAlignment="1">
      <alignment horizontal="left" wrapText="1"/>
    </xf>
    <xf numFmtId="0" fontId="28" fillId="0" borderId="0" xfId="0" applyFont="1" applyFill="1" applyAlignment="1">
      <alignment horizontal="left" wrapText="1"/>
    </xf>
    <xf numFmtId="0" fontId="69" fillId="0" borderId="0" xfId="0" applyFont="1" applyFill="1" applyAlignment="1">
      <alignment horizontal="center"/>
    </xf>
    <xf numFmtId="0" fontId="47" fillId="25" borderId="0" xfId="0" applyFont="1" applyFill="1" applyBorder="1" applyAlignment="1">
      <alignment horizontal="left" wrapText="1"/>
    </xf>
    <xf numFmtId="0" fontId="28" fillId="0" borderId="0" xfId="0" applyFont="1" applyFill="1" applyBorder="1" applyAlignment="1">
      <alignment horizontal="left" wrapText="1"/>
    </xf>
    <xf numFmtId="0" fontId="28" fillId="0" borderId="14" xfId="0" applyFont="1" applyFill="1" applyBorder="1" applyAlignment="1">
      <alignment horizontal="left" wrapText="1"/>
    </xf>
    <xf numFmtId="0" fontId="20" fillId="0" borderId="12" xfId="0" applyFont="1" applyFill="1" applyBorder="1" applyAlignment="1">
      <alignment horizontal="center"/>
    </xf>
    <xf numFmtId="0" fontId="20" fillId="0" borderId="0" xfId="0" applyFont="1" applyFill="1" applyAlignment="1">
      <alignment horizontal="center"/>
    </xf>
    <xf numFmtId="0" fontId="20" fillId="0" borderId="0" xfId="0" applyFont="1" applyFill="1" applyBorder="1" applyAlignment="1">
      <alignment horizontal="center"/>
    </xf>
    <xf numFmtId="0" fontId="39" fillId="0" borderId="14" xfId="0" applyFont="1" applyFill="1" applyBorder="1" applyAlignment="1">
      <alignment horizontal="center" vertical="top" wrapText="1" readingOrder="1"/>
    </xf>
    <xf numFmtId="0" fontId="39" fillId="0" borderId="10" xfId="0" applyFont="1" applyFill="1" applyBorder="1" applyAlignment="1">
      <alignment horizontal="center" vertical="top" wrapText="1" readingOrder="1"/>
    </xf>
    <xf numFmtId="0" fontId="0" fillId="0" borderId="0" xfId="0" applyFont="1" applyFill="1" applyAlignment="1">
      <alignment horizontal="center" vertical="top" textRotation="180" readingOrder="1"/>
    </xf>
    <xf numFmtId="0" fontId="0" fillId="0" borderId="0" xfId="0" applyFill="1" applyAlignment="1">
      <alignment horizontal="center" vertical="top" textRotation="180" readingOrder="1"/>
    </xf>
    <xf numFmtId="0" fontId="20" fillId="0" borderId="0" xfId="0" applyFont="1" applyFill="1" applyAlignment="1">
      <alignment horizontal="center"/>
    </xf>
    <xf numFmtId="0" fontId="20" fillId="0" borderId="0" xfId="0" applyFont="1" applyFill="1" applyBorder="1" applyAlignment="1">
      <alignment horizontal="center"/>
    </xf>
    <xf numFmtId="184" fontId="0" fillId="0" borderId="10" xfId="0" applyNumberFormat="1" applyFill="1" applyBorder="1" applyAlignment="1">
      <alignment horizontal="left" wrapText="1"/>
    </xf>
    <xf numFmtId="0" fontId="0" fillId="0" borderId="0" xfId="0" applyFont="1" applyFill="1" applyAlignment="1">
      <alignment horizontal="left" wrapText="1"/>
    </xf>
    <xf numFmtId="0" fontId="0" fillId="0" borderId="0" xfId="64" applyFill="1" applyAlignment="1">
      <alignment horizontal="left" wrapText="1"/>
      <protection/>
    </xf>
    <xf numFmtId="0" fontId="20" fillId="0" borderId="0" xfId="64" applyFont="1" applyFill="1" applyAlignment="1">
      <alignment horizontal="left" wrapText="1"/>
      <protection/>
    </xf>
    <xf numFmtId="0" fontId="20" fillId="0" borderId="0" xfId="64" applyFont="1" applyFill="1" applyBorder="1" applyAlignment="1">
      <alignment horizontal="left" wrapText="1"/>
      <protection/>
    </xf>
    <xf numFmtId="0" fontId="0" fillId="0" borderId="0" xfId="64" applyFont="1" applyFill="1" applyBorder="1" applyAlignment="1">
      <alignment horizontal="left" wrapText="1"/>
      <protection/>
    </xf>
    <xf numFmtId="0" fontId="0" fillId="0" borderId="0" xfId="64" applyFont="1" applyFill="1" applyAlignment="1">
      <alignment horizontal="left" wrapText="1"/>
      <protection/>
    </xf>
    <xf numFmtId="176" fontId="20" fillId="0" borderId="0" xfId="64" applyNumberFormat="1" applyFont="1" applyFill="1" applyBorder="1" applyAlignment="1">
      <alignment horizontal="left"/>
      <protection/>
    </xf>
    <xf numFmtId="176" fontId="22" fillId="0" borderId="0" xfId="64" applyNumberFormat="1" applyFont="1" applyFill="1" applyBorder="1" applyAlignment="1">
      <alignment horizontal="left"/>
      <protection/>
    </xf>
    <xf numFmtId="0" fontId="0" fillId="0" borderId="0" xfId="64" applyFont="1" applyFill="1" applyBorder="1" applyAlignment="1">
      <alignment horizontal="left"/>
      <protection/>
    </xf>
    <xf numFmtId="0" fontId="33" fillId="0" borderId="0" xfId="64" applyFont="1" applyFill="1" applyAlignment="1">
      <alignment horizontal="left" wrapText="1"/>
      <protection/>
    </xf>
    <xf numFmtId="0" fontId="20" fillId="0" borderId="0" xfId="64" applyFont="1" applyFill="1" applyAlignment="1">
      <alignment horizontal="center"/>
      <protection/>
    </xf>
    <xf numFmtId="0" fontId="69" fillId="0" borderId="0" xfId="64" applyFont="1" applyFill="1" applyBorder="1" applyAlignment="1">
      <alignment horizontal="center"/>
      <protection/>
    </xf>
    <xf numFmtId="0" fontId="20" fillId="0" borderId="0" xfId="64" applyFont="1" applyFill="1" applyBorder="1" applyAlignment="1">
      <alignment horizontal="center"/>
      <protection/>
    </xf>
    <xf numFmtId="0" fontId="20" fillId="0" borderId="12" xfId="64" applyFont="1" applyFill="1" applyBorder="1" applyAlignment="1">
      <alignment horizontal="center"/>
      <protection/>
    </xf>
    <xf numFmtId="0" fontId="20" fillId="0" borderId="0" xfId="64" applyFont="1" applyFill="1" applyBorder="1" applyAlignment="1">
      <alignment horizontal="center" vertical="top"/>
      <protection/>
    </xf>
    <xf numFmtId="0" fontId="20" fillId="0" borderId="10" xfId="64" applyFont="1" applyFill="1" applyBorder="1" applyAlignment="1">
      <alignment horizontal="center" vertical="top"/>
      <protection/>
    </xf>
    <xf numFmtId="0" fontId="0" fillId="0" borderId="0" xfId="64" applyFont="1" applyFill="1" applyAlignment="1">
      <alignment horizontal="center" textRotation="180"/>
      <protection/>
    </xf>
    <xf numFmtId="0" fontId="20" fillId="0" borderId="11" xfId="64" applyFont="1" applyFill="1" applyBorder="1" applyAlignment="1">
      <alignment horizontal="center"/>
      <protection/>
    </xf>
    <xf numFmtId="0" fontId="69" fillId="0" borderId="0" xfId="0" applyFont="1" applyFill="1" applyBorder="1" applyAlignment="1">
      <alignment horizontal="center"/>
    </xf>
    <xf numFmtId="0" fontId="20" fillId="0" borderId="10" xfId="65" applyFont="1" applyFill="1" applyBorder="1" applyAlignment="1">
      <alignment horizontal="left"/>
      <protection/>
    </xf>
    <xf numFmtId="0" fontId="20" fillId="0" borderId="0" xfId="65" applyFont="1" applyFill="1" applyAlignment="1">
      <alignment horizontal="center"/>
      <protection/>
    </xf>
    <xf numFmtId="0" fontId="20" fillId="0" borderId="0" xfId="65" applyFont="1" applyFill="1" applyBorder="1" applyAlignment="1">
      <alignment horizontal="center"/>
      <protection/>
    </xf>
    <xf numFmtId="0" fontId="0" fillId="0" borderId="0" xfId="0" applyFill="1" applyAlignment="1">
      <alignment/>
    </xf>
    <xf numFmtId="0" fontId="23" fillId="0" borderId="0" xfId="65" applyFont="1" applyFill="1" applyAlignment="1">
      <alignment horizontal="left"/>
      <protection/>
    </xf>
    <xf numFmtId="49" fontId="20" fillId="0" borderId="0" xfId="65" applyNumberFormat="1" applyFont="1" applyFill="1" applyBorder="1" applyAlignment="1">
      <alignment horizontal="center"/>
      <protection/>
    </xf>
    <xf numFmtId="186" fontId="0" fillId="0" borderId="12" xfId="65" applyNumberFormat="1" applyFont="1" applyFill="1" applyBorder="1" applyAlignment="1">
      <alignment horizontal="right"/>
      <protection/>
    </xf>
    <xf numFmtId="0" fontId="54" fillId="0" borderId="10" xfId="65" applyFill="1" applyBorder="1" applyAlignment="1">
      <alignment horizontal="center"/>
      <protection/>
    </xf>
    <xf numFmtId="0" fontId="54" fillId="0" borderId="12" xfId="65" applyFill="1" applyBorder="1" applyAlignment="1">
      <alignment horizontal="center"/>
      <protection/>
    </xf>
    <xf numFmtId="184" fontId="44" fillId="0" borderId="0" xfId="65" applyNumberFormat="1" applyFont="1" applyFill="1" applyBorder="1" applyAlignment="1">
      <alignment horizontal="left"/>
      <protection/>
    </xf>
    <xf numFmtId="0" fontId="69" fillId="0" borderId="15" xfId="64" applyFont="1" applyFill="1" applyBorder="1" applyAlignment="1">
      <alignment horizontal="left"/>
      <protection/>
    </xf>
    <xf numFmtId="0" fontId="69" fillId="0" borderId="0" xfId="64" applyFont="1" applyFill="1" applyBorder="1" applyAlignment="1">
      <alignment horizontal="left"/>
      <protection/>
    </xf>
    <xf numFmtId="0" fontId="0" fillId="0" borderId="0" xfId="0" applyFont="1" applyFill="1" applyAlignment="1">
      <alignment/>
    </xf>
    <xf numFmtId="0" fontId="20" fillId="0" borderId="10" xfId="0" applyFont="1" applyFill="1" applyBorder="1" applyAlignment="1">
      <alignment horizontal="center"/>
    </xf>
    <xf numFmtId="0" fontId="0" fillId="0" borderId="0" xfId="0" applyFill="1" applyAlignment="1">
      <alignment textRotation="180"/>
    </xf>
    <xf numFmtId="0" fontId="0" fillId="0" borderId="0" xfId="0" applyAlignment="1">
      <alignment textRotation="180"/>
    </xf>
    <xf numFmtId="0" fontId="23" fillId="0" borderId="0" xfId="0" applyNumberFormat="1" applyFont="1" applyFill="1" applyBorder="1" applyAlignment="1">
      <alignment horizontal="left"/>
    </xf>
    <xf numFmtId="0" fontId="31" fillId="0" borderId="12" xfId="0" applyFont="1" applyFill="1" applyBorder="1" applyAlignment="1">
      <alignment horizontal="center"/>
    </xf>
    <xf numFmtId="0" fontId="21" fillId="0" borderId="0" xfId="0" applyFont="1" applyFill="1" applyBorder="1" applyAlignment="1">
      <alignment horizontal="left"/>
    </xf>
    <xf numFmtId="0" fontId="31" fillId="0" borderId="14" xfId="0" applyFont="1" applyFill="1" applyBorder="1" applyAlignment="1">
      <alignment horizontal="center"/>
    </xf>
    <xf numFmtId="0" fontId="0" fillId="0" borderId="0" xfId="0" applyFont="1" applyFill="1" applyAlignment="1">
      <alignment horizontal="left" textRotation="180"/>
    </xf>
    <xf numFmtId="0" fontId="0" fillId="0" borderId="0" xfId="0" applyFill="1" applyAlignment="1">
      <alignment horizontal="left" textRotation="180"/>
    </xf>
    <xf numFmtId="0" fontId="0" fillId="0" borderId="0" xfId="0" applyFill="1" applyAlignment="1">
      <alignment horizontal="center" textRotation="180"/>
    </xf>
    <xf numFmtId="176" fontId="31" fillId="0" borderId="12" xfId="0" applyNumberFormat="1" applyFont="1" applyFill="1" applyBorder="1" applyAlignment="1">
      <alignment horizontal="center"/>
    </xf>
    <xf numFmtId="3" fontId="20" fillId="0" borderId="0" xfId="0" applyNumberFormat="1" applyFont="1" applyFill="1" applyBorder="1" applyAlignment="1">
      <alignment horizontal="center"/>
    </xf>
    <xf numFmtId="0" fontId="20" fillId="0" borderId="0" xfId="0" applyFont="1" applyFill="1" applyAlignment="1">
      <alignment horizontal="right"/>
    </xf>
    <xf numFmtId="179" fontId="20" fillId="0" borderId="0" xfId="0" applyNumberFormat="1" applyFont="1" applyFill="1" applyBorder="1" applyAlignment="1">
      <alignment horizontal="center"/>
    </xf>
    <xf numFmtId="0" fontId="27" fillId="0" borderId="0" xfId="0" applyFont="1" applyFill="1" applyAlignment="1">
      <alignment horizontal="center"/>
    </xf>
    <xf numFmtId="191" fontId="27" fillId="0" borderId="0" xfId="0" applyNumberFormat="1" applyFont="1" applyFill="1" applyAlignment="1">
      <alignment horizontal="left"/>
    </xf>
    <xf numFmtId="49" fontId="27" fillId="0" borderId="0" xfId="0" applyNumberFormat="1" applyFont="1" applyFill="1" applyAlignment="1">
      <alignment horizontal="left"/>
    </xf>
    <xf numFmtId="181" fontId="27" fillId="0" borderId="0" xfId="0" applyNumberFormat="1" applyFont="1" applyFill="1" applyBorder="1" applyAlignment="1">
      <alignment horizontal="center"/>
    </xf>
    <xf numFmtId="0" fontId="22" fillId="0" borderId="0" xfId="0" applyFont="1" applyFill="1" applyBorder="1" applyAlignment="1">
      <alignment horizontal="right"/>
    </xf>
    <xf numFmtId="0" fontId="0" fillId="0" borderId="0" xfId="0" applyFill="1" applyBorder="1" applyAlignment="1">
      <alignment horizontal="right"/>
    </xf>
    <xf numFmtId="0" fontId="22" fillId="0" borderId="0" xfId="0" applyNumberFormat="1" applyFont="1" applyFill="1" applyBorder="1" applyAlignment="1">
      <alignment horizontal="right"/>
    </xf>
    <xf numFmtId="0" fontId="22" fillId="0" borderId="0" xfId="0" applyNumberFormat="1" applyFont="1" applyFill="1" applyAlignment="1">
      <alignment horizontal="right"/>
    </xf>
    <xf numFmtId="216" fontId="0" fillId="0" borderId="12" xfId="0" applyNumberFormat="1" applyFont="1" applyFill="1" applyBorder="1" applyAlignment="1">
      <alignment horizontal="center"/>
    </xf>
    <xf numFmtId="49" fontId="0" fillId="0" borderId="12" xfId="0" applyNumberFormat="1" applyFill="1" applyBorder="1" applyAlignment="1">
      <alignment horizontal="center"/>
    </xf>
    <xf numFmtId="49" fontId="0" fillId="0" borderId="12" xfId="0" applyNumberFormat="1" applyFill="1" applyBorder="1" applyAlignment="1">
      <alignment horizontal="right"/>
    </xf>
    <xf numFmtId="0" fontId="23" fillId="0" borderId="0" xfId="0" applyFont="1" applyFill="1" applyBorder="1" applyAlignment="1">
      <alignment horizontal="center"/>
    </xf>
    <xf numFmtId="0" fontId="23" fillId="0" borderId="23" xfId="0" applyFont="1" applyFill="1" applyBorder="1" applyAlignment="1">
      <alignment horizontal="center"/>
    </xf>
    <xf numFmtId="0" fontId="23" fillId="0" borderId="14" xfId="0" applyFont="1" applyFill="1" applyBorder="1" applyAlignment="1">
      <alignment horizontal="center"/>
    </xf>
  </cellXfs>
  <cellStyles count="6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ncept" xfId="43"/>
    <cellStyle name="Entrée" xfId="44"/>
    <cellStyle name="Insatisfaisant" xfId="45"/>
    <cellStyle name="Hyperlink" xfId="46"/>
    <cellStyle name="Followed Hyperlink" xfId="47"/>
    <cellStyle name="Comma" xfId="48"/>
    <cellStyle name="Comma [0]" xfId="49"/>
    <cellStyle name="Milliers [0] 2" xfId="50"/>
    <cellStyle name="Milliers [0]_Image et ConceptsRF2004-test" xfId="51"/>
    <cellStyle name="Milliers [0]_Image et ConceptsRF2004-test 2" xfId="52"/>
    <cellStyle name="Milliers [0]_Image RF2007" xfId="53"/>
    <cellStyle name="Milliers [0]_Modèle RF 2009 (à jour)" xfId="54"/>
    <cellStyle name="Milliers [0]_Modèle_EFs 2007_Modèle B_V5" xfId="55"/>
    <cellStyle name="Milliers [0]_RF 2009 - Cas (site web) 1 DEC 2008" xfId="56"/>
    <cellStyle name="Milliers [0]_RF avec conciliation" xfId="57"/>
    <cellStyle name="Milliers_Modèle_EFs 2007_Modèle B_V5" xfId="58"/>
    <cellStyle name="Milliers_RF 2009 - Cas (site web) 1 DEC 2008" xfId="59"/>
    <cellStyle name="Milliers_RF avec conciliation" xfId="60"/>
    <cellStyle name="Currency" xfId="61"/>
    <cellStyle name="Currency [0]" xfId="62"/>
    <cellStyle name="Neutre" xfId="63"/>
    <cellStyle name="Normal 2" xfId="64"/>
    <cellStyle name="Normal_TGTPB" xfId="65"/>
    <cellStyle name="Percent" xfId="66"/>
    <cellStyle name="Satisfaisant" xfId="67"/>
    <cellStyle name="Sortie" xfId="68"/>
    <cellStyle name="Texte explicatif" xfId="69"/>
    <cellStyle name="Titre" xfId="70"/>
    <cellStyle name="Titre 1" xfId="71"/>
    <cellStyle name="Titre 2" xfId="72"/>
    <cellStyle name="Titre 3" xfId="73"/>
    <cellStyle name="Titre 4" xfId="74"/>
    <cellStyle name="Total" xfId="75"/>
    <cellStyle name="Vérification"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styles" Target="styles.xml" /><Relationship Id="rId71" Type="http://schemas.openxmlformats.org/officeDocument/2006/relationships/sharedStrings" Target="sharedStrings.xml" /><Relationship Id="rId72" Type="http://schemas.openxmlformats.org/officeDocument/2006/relationships/externalLink" Target="externalLinks/externalLink1.xml" /><Relationship Id="rId73" Type="http://schemas.openxmlformats.org/officeDocument/2006/relationships/externalLink" Target="externalLinks/externalLink2.xml" /><Relationship Id="rId7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742950</xdr:colOff>
      <xdr:row>41</xdr:row>
      <xdr:rowOff>114300</xdr:rowOff>
    </xdr:from>
    <xdr:to>
      <xdr:col>8</xdr:col>
      <xdr:colOff>647700</xdr:colOff>
      <xdr:row>47</xdr:row>
      <xdr:rowOff>9525</xdr:rowOff>
    </xdr:to>
    <xdr:pic>
      <xdr:nvPicPr>
        <xdr:cNvPr id="1" name="Picture 4"/>
        <xdr:cNvPicPr preferRelativeResize="1">
          <a:picLocks noChangeAspect="1"/>
        </xdr:cNvPicPr>
      </xdr:nvPicPr>
      <xdr:blipFill>
        <a:blip r:embed="rId1"/>
        <a:srcRect r="9274"/>
        <a:stretch>
          <a:fillRect/>
        </a:stretch>
      </xdr:blipFill>
      <xdr:spPr>
        <a:xfrm>
          <a:off x="4010025" y="8610600"/>
          <a:ext cx="1943100" cy="9144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14</xdr:row>
      <xdr:rowOff>152400</xdr:rowOff>
    </xdr:from>
    <xdr:to>
      <xdr:col>4</xdr:col>
      <xdr:colOff>657225</xdr:colOff>
      <xdr:row>14</xdr:row>
      <xdr:rowOff>152400</xdr:rowOff>
    </xdr:to>
    <xdr:sp>
      <xdr:nvSpPr>
        <xdr:cNvPr id="1" name="Line 1"/>
        <xdr:cNvSpPr>
          <a:spLocks/>
        </xdr:cNvSpPr>
      </xdr:nvSpPr>
      <xdr:spPr>
        <a:xfrm>
          <a:off x="981075" y="2428875"/>
          <a:ext cx="2857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742950</xdr:colOff>
      <xdr:row>18</xdr:row>
      <xdr:rowOff>9525</xdr:rowOff>
    </xdr:from>
    <xdr:to>
      <xdr:col>4</xdr:col>
      <xdr:colOff>666750</xdr:colOff>
      <xdr:row>18</xdr:row>
      <xdr:rowOff>9525</xdr:rowOff>
    </xdr:to>
    <xdr:sp>
      <xdr:nvSpPr>
        <xdr:cNvPr id="2" name="Line 2"/>
        <xdr:cNvSpPr>
          <a:spLocks/>
        </xdr:cNvSpPr>
      </xdr:nvSpPr>
      <xdr:spPr>
        <a:xfrm>
          <a:off x="742950" y="2933700"/>
          <a:ext cx="3105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53</xdr:row>
      <xdr:rowOff>123825</xdr:rowOff>
    </xdr:from>
    <xdr:to>
      <xdr:col>4</xdr:col>
      <xdr:colOff>0</xdr:colOff>
      <xdr:row>53</xdr:row>
      <xdr:rowOff>123825</xdr:rowOff>
    </xdr:to>
    <xdr:sp>
      <xdr:nvSpPr>
        <xdr:cNvPr id="3" name="Line 3"/>
        <xdr:cNvSpPr>
          <a:spLocks/>
        </xdr:cNvSpPr>
      </xdr:nvSpPr>
      <xdr:spPr>
        <a:xfrm flipH="1" flipV="1">
          <a:off x="3181350" y="87153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0</xdr:rowOff>
    </xdr:from>
    <xdr:to>
      <xdr:col>5</xdr:col>
      <xdr:colOff>0</xdr:colOff>
      <xdr:row>9</xdr:row>
      <xdr:rowOff>0</xdr:rowOff>
    </xdr:to>
    <xdr:sp>
      <xdr:nvSpPr>
        <xdr:cNvPr id="1" name="Line 1"/>
        <xdr:cNvSpPr>
          <a:spLocks/>
        </xdr:cNvSpPr>
      </xdr:nvSpPr>
      <xdr:spPr>
        <a:xfrm>
          <a:off x="4829175" y="14573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0</xdr:row>
      <xdr:rowOff>0</xdr:rowOff>
    </xdr:from>
    <xdr:to>
      <xdr:col>4</xdr:col>
      <xdr:colOff>171450</xdr:colOff>
      <xdr:row>0</xdr:row>
      <xdr:rowOff>0</xdr:rowOff>
    </xdr:to>
    <xdr:sp>
      <xdr:nvSpPr>
        <xdr:cNvPr id="1" name="Line 1"/>
        <xdr:cNvSpPr>
          <a:spLocks/>
        </xdr:cNvSpPr>
      </xdr:nvSpPr>
      <xdr:spPr>
        <a:xfrm>
          <a:off x="37719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704850</xdr:colOff>
      <xdr:row>0</xdr:row>
      <xdr:rowOff>0</xdr:rowOff>
    </xdr:from>
    <xdr:to>
      <xdr:col>4</xdr:col>
      <xdr:colOff>171450</xdr:colOff>
      <xdr:row>0</xdr:row>
      <xdr:rowOff>0</xdr:rowOff>
    </xdr:to>
    <xdr:sp>
      <xdr:nvSpPr>
        <xdr:cNvPr id="2" name="Line 2"/>
        <xdr:cNvSpPr>
          <a:spLocks/>
        </xdr:cNvSpPr>
      </xdr:nvSpPr>
      <xdr:spPr>
        <a:xfrm>
          <a:off x="37719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704850</xdr:colOff>
      <xdr:row>0</xdr:row>
      <xdr:rowOff>0</xdr:rowOff>
    </xdr:from>
    <xdr:to>
      <xdr:col>4</xdr:col>
      <xdr:colOff>171450</xdr:colOff>
      <xdr:row>0</xdr:row>
      <xdr:rowOff>0</xdr:rowOff>
    </xdr:to>
    <xdr:sp>
      <xdr:nvSpPr>
        <xdr:cNvPr id="3" name="Line 3"/>
        <xdr:cNvSpPr>
          <a:spLocks/>
        </xdr:cNvSpPr>
      </xdr:nvSpPr>
      <xdr:spPr>
        <a:xfrm>
          <a:off x="37719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0</xdr:rowOff>
    </xdr:from>
    <xdr:to>
      <xdr:col>0</xdr:col>
      <xdr:colOff>0</xdr:colOff>
      <xdr:row>45</xdr:row>
      <xdr:rowOff>0</xdr:rowOff>
    </xdr:to>
    <xdr:sp>
      <xdr:nvSpPr>
        <xdr:cNvPr id="1" name="Rectangle 1"/>
        <xdr:cNvSpPr>
          <a:spLocks/>
        </xdr:cNvSpPr>
      </xdr:nvSpPr>
      <xdr:spPr>
        <a:xfrm>
          <a:off x="0" y="7391400"/>
          <a:ext cx="0" cy="0"/>
        </a:xfrm>
        <a:prstGeom prst="rect">
          <a:avLst/>
        </a:prstGeom>
        <a:noFill/>
        <a:ln w="9525" cmpd="sng">
          <a:solidFill>
            <a:srgbClr val="99CC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Budloc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oupes\Dfm\Executif\Manuel%20Finance%20Municipal\2000\FORMULAI\Budloc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re"/>
      <sheetName val="tabmat"/>
      <sheetName val="TRÉS"/>
      <sheetName val="prebud"/>
      <sheetName val="actfin"/>
      <sheetName val="act inv"/>
      <sheetName val="cout-Com"/>
      <sheetName val="depobjet "/>
      <sheetName val="rensup"/>
      <sheetName val="ana1"/>
      <sheetName val="ana2"/>
      <sheetName val="ana3"/>
      <sheetName val="ana4"/>
      <sheetName val="ana5"/>
      <sheetName val="anb1"/>
      <sheetName val="anb2"/>
      <sheetName val="ana-élec"/>
      <sheetName val="répartition"/>
      <sheetName val="imactif"/>
      <sheetName val="autrens"/>
      <sheetName val="tauxt"/>
      <sheetName val="anrevtax"/>
      <sheetName val="tgtp1 (2)"/>
      <sheetName val="renstat"/>
      <sheetName val="stat"/>
      <sheetName val="remu"/>
      <sheetName val="Éval"/>
      <sheetName val="tgtp2"/>
      <sheetName val="tgtp3"/>
      <sheetName val="questions"/>
      <sheetName val="Feuil15"/>
      <sheetName val="Feuil16"/>
      <sheetName val="Feuil1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re"/>
      <sheetName val="tabmat"/>
      <sheetName val="TRÉS"/>
      <sheetName val="prebud"/>
      <sheetName val="actfin"/>
      <sheetName val="act inv"/>
      <sheetName val="cout-Com"/>
      <sheetName val="depobjet "/>
      <sheetName val="rensup"/>
      <sheetName val="ana1"/>
      <sheetName val="ana2"/>
      <sheetName val="ana3"/>
      <sheetName val="ana4"/>
      <sheetName val="ana5"/>
      <sheetName val="anb1"/>
      <sheetName val="anb2"/>
      <sheetName val="ana-élec"/>
      <sheetName val="répartition"/>
      <sheetName val="imactif"/>
      <sheetName val="autrens"/>
      <sheetName val="tauxt"/>
      <sheetName val="anrevtax"/>
      <sheetName val="tgtp1 (2)"/>
      <sheetName val="renstat"/>
      <sheetName val="stat"/>
      <sheetName val="remu"/>
      <sheetName val="Éval"/>
      <sheetName val="tgtp2"/>
      <sheetName val="tgtp3"/>
      <sheetName val="questions"/>
      <sheetName val="Feuil15"/>
      <sheetName val="Feuil16"/>
      <sheetName val="Feui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4"/>
  <dimension ref="B1:M47"/>
  <sheetViews>
    <sheetView tabSelected="1" zoomScalePageLayoutView="0" workbookViewId="0" topLeftCell="A1">
      <selection activeCell="F23" sqref="F23"/>
    </sheetView>
  </sheetViews>
  <sheetFormatPr defaultColWidth="11.421875" defaultRowHeight="12.75"/>
  <cols>
    <col min="1" max="1" width="3.28125" style="0" customWidth="1"/>
    <col min="7" max="7" width="7.7109375" style="0" customWidth="1"/>
  </cols>
  <sheetData>
    <row r="1" spans="2:9" ht="12.75">
      <c r="B1" s="1"/>
      <c r="C1" s="1"/>
      <c r="D1" s="1297"/>
      <c r="E1" s="1298"/>
      <c r="F1" s="994"/>
      <c r="G1" s="4"/>
      <c r="H1" s="4"/>
      <c r="I1" s="1"/>
    </row>
    <row r="2" spans="4:9" ht="12.75">
      <c r="D2" s="1299"/>
      <c r="E2" s="1298"/>
      <c r="F2" s="1300"/>
      <c r="G2" s="4"/>
      <c r="H2" s="4"/>
      <c r="I2" s="1"/>
    </row>
    <row r="3" spans="4:9" ht="12.75">
      <c r="D3" s="1301"/>
      <c r="E3" s="1301"/>
      <c r="F3" s="1302"/>
      <c r="G3" s="4"/>
      <c r="H3" s="4"/>
      <c r="I3" s="1"/>
    </row>
    <row r="4" spans="2:6" ht="12.75">
      <c r="B4" s="1"/>
      <c r="D4" s="1303"/>
      <c r="E4" s="1304"/>
      <c r="F4" s="1304"/>
    </row>
    <row r="7" spans="2:9" ht="20.25">
      <c r="B7" s="1914" t="s">
        <v>203</v>
      </c>
      <c r="C7" s="1914"/>
      <c r="D7" s="1914"/>
      <c r="E7" s="1914"/>
      <c r="F7" s="1914"/>
      <c r="G7" s="1914"/>
      <c r="H7" s="1914"/>
      <c r="I7" s="1914"/>
    </row>
    <row r="8" spans="2:9" ht="20.25">
      <c r="B8" s="1913" t="s">
        <v>837</v>
      </c>
      <c r="C8" s="1913"/>
      <c r="D8" s="1913"/>
      <c r="E8" s="1913"/>
      <c r="F8" s="1913"/>
      <c r="G8" s="1913"/>
      <c r="H8" s="1913"/>
      <c r="I8" s="1913"/>
    </row>
    <row r="9" spans="2:9" ht="12.75">
      <c r="B9" s="1305"/>
      <c r="C9" s="1305"/>
      <c r="D9" s="1305"/>
      <c r="E9" s="1305"/>
      <c r="F9" s="1306"/>
      <c r="G9" s="1305"/>
      <c r="H9" s="1305"/>
      <c r="I9" s="1305"/>
    </row>
    <row r="10" spans="2:9" ht="42.75" customHeight="1">
      <c r="B10" s="1917" t="s">
        <v>1019</v>
      </c>
      <c r="C10" s="1917"/>
      <c r="D10" s="1917"/>
      <c r="E10" s="1917"/>
      <c r="F10" s="1917"/>
      <c r="G10" s="1917"/>
      <c r="H10" s="1917"/>
      <c r="I10" s="1917"/>
    </row>
    <row r="11" spans="2:9" ht="12.75">
      <c r="B11" s="1305"/>
      <c r="C11" s="1305"/>
      <c r="D11" s="1305"/>
      <c r="E11" s="1305"/>
      <c r="F11" s="1306"/>
      <c r="G11" s="1305"/>
      <c r="H11" s="1305"/>
      <c r="I11" s="1305"/>
    </row>
    <row r="12" spans="2:9" ht="16.5" customHeight="1">
      <c r="B12" s="1917" t="s">
        <v>150</v>
      </c>
      <c r="C12" s="1917"/>
      <c r="D12" s="1917"/>
      <c r="E12" s="1917"/>
      <c r="F12" s="1917"/>
      <c r="G12" s="1917"/>
      <c r="H12" s="1917"/>
      <c r="I12" s="1917"/>
    </row>
    <row r="13" spans="2:9" ht="15">
      <c r="B13" s="1745" t="s">
        <v>151</v>
      </c>
      <c r="C13" s="1305"/>
      <c r="D13" s="1305"/>
      <c r="E13" s="1305"/>
      <c r="F13" s="1305"/>
      <c r="G13" s="1305"/>
      <c r="H13" s="1305"/>
      <c r="I13" s="1305"/>
    </row>
    <row r="14" spans="2:9" ht="15">
      <c r="B14" s="1745" t="s">
        <v>152</v>
      </c>
      <c r="C14" s="1305"/>
      <c r="D14" s="1305"/>
      <c r="E14" s="1305"/>
      <c r="F14" s="1305"/>
      <c r="G14" s="1305"/>
      <c r="H14" s="1305"/>
      <c r="I14" s="1305"/>
    </row>
    <row r="15" spans="2:9" ht="15">
      <c r="B15" s="1745" t="s">
        <v>153</v>
      </c>
      <c r="C15" s="1305"/>
      <c r="D15" s="1305"/>
      <c r="E15" s="1305"/>
      <c r="F15" s="1305"/>
      <c r="G15" s="1305"/>
      <c r="H15" s="1305"/>
      <c r="I15" s="1305"/>
    </row>
    <row r="16" spans="2:9" ht="15">
      <c r="B16" s="1745" t="s">
        <v>154</v>
      </c>
      <c r="C16" s="1305"/>
      <c r="D16" s="1305"/>
      <c r="E16" s="1305"/>
      <c r="F16" s="1305"/>
      <c r="G16" s="1305"/>
      <c r="H16" s="1305"/>
      <c r="I16" s="1305"/>
    </row>
    <row r="17" spans="2:9" ht="14.25">
      <c r="B17" s="1745"/>
      <c r="C17" s="1305"/>
      <c r="D17" s="1305"/>
      <c r="E17" s="1305"/>
      <c r="F17" s="1305"/>
      <c r="G17" s="1305"/>
      <c r="H17" s="1305"/>
      <c r="I17" s="1305"/>
    </row>
    <row r="18" spans="2:9" ht="12.75">
      <c r="B18" s="1305"/>
      <c r="C18" s="1305"/>
      <c r="D18" s="1305"/>
      <c r="E18" s="1305"/>
      <c r="F18" s="1305"/>
      <c r="G18" s="1305"/>
      <c r="H18" s="1305"/>
      <c r="I18" s="1305"/>
    </row>
    <row r="19" spans="2:9" ht="30" customHeight="1">
      <c r="B19" s="1915"/>
      <c r="C19" s="1915"/>
      <c r="D19" s="1915"/>
      <c r="E19" s="1915"/>
      <c r="F19" s="1915"/>
      <c r="G19" s="1915"/>
      <c r="H19" s="1915"/>
      <c r="I19" s="1915"/>
    </row>
    <row r="20" spans="2:9" ht="26.25" customHeight="1">
      <c r="B20" s="1916" t="s">
        <v>950</v>
      </c>
      <c r="C20" s="1916"/>
      <c r="D20" s="1916"/>
      <c r="E20" s="1916"/>
      <c r="F20" s="1916"/>
      <c r="G20" s="1916"/>
      <c r="H20" s="1916"/>
      <c r="I20" s="1916"/>
    </row>
    <row r="21" spans="2:9" ht="12.75">
      <c r="B21" s="1305"/>
      <c r="C21" s="1305"/>
      <c r="D21" s="1307"/>
      <c r="E21" s="1307"/>
      <c r="F21" s="1307"/>
      <c r="G21" s="1307"/>
      <c r="H21" s="1307"/>
      <c r="I21" s="1307"/>
    </row>
    <row r="22" spans="2:13" ht="18">
      <c r="B22" s="1912" t="s">
        <v>1245</v>
      </c>
      <c r="C22" s="1912"/>
      <c r="D22" s="1912"/>
      <c r="E22" s="1912"/>
      <c r="F22" s="1912"/>
      <c r="G22" s="1912"/>
      <c r="H22" s="1912"/>
      <c r="I22" s="1912"/>
      <c r="J22" s="1308"/>
      <c r="K22" s="1308"/>
      <c r="L22" s="1308"/>
      <c r="M22" s="1308"/>
    </row>
    <row r="24" spans="2:9" ht="12.75">
      <c r="B24" s="1305"/>
      <c r="C24" s="1305"/>
      <c r="D24" s="1305"/>
      <c r="E24" s="1305"/>
      <c r="F24" s="1305"/>
      <c r="G24" s="1305"/>
      <c r="H24" s="1305"/>
      <c r="I24" s="1305"/>
    </row>
    <row r="25" ht="12.75">
      <c r="E25" s="1305"/>
    </row>
    <row r="26" ht="22.5" customHeight="1"/>
    <row r="27" spans="8:9" ht="22.5">
      <c r="H27" s="1309"/>
      <c r="I27" s="1310"/>
    </row>
    <row r="28" spans="8:9" ht="22.5">
      <c r="H28" s="1309"/>
      <c r="I28" s="1310"/>
    </row>
    <row r="29" spans="4:8" ht="22.5">
      <c r="D29" s="1305"/>
      <c r="E29" s="1311"/>
      <c r="F29" s="1309"/>
      <c r="G29" s="1309"/>
      <c r="H29" s="1309"/>
    </row>
    <row r="30" spans="2:9" ht="15">
      <c r="B30" s="1298" t="s">
        <v>1236</v>
      </c>
      <c r="D30" s="1639" t="s">
        <v>785</v>
      </c>
      <c r="E30" s="46"/>
      <c r="F30" s="46"/>
      <c r="G30" s="47"/>
      <c r="H30" s="47"/>
      <c r="I30" s="1312"/>
    </row>
    <row r="31" spans="2:9" ht="13.5" customHeight="1">
      <c r="B31" s="1313"/>
      <c r="C31" s="19"/>
      <c r="D31" s="19"/>
      <c r="E31" s="19"/>
      <c r="F31" s="19"/>
      <c r="G31" s="19"/>
      <c r="H31" s="19"/>
      <c r="I31" s="1305"/>
    </row>
    <row r="32" spans="2:9" ht="12.75">
      <c r="B32" s="19"/>
      <c r="C32" s="19"/>
      <c r="D32" s="19"/>
      <c r="E32" s="19"/>
      <c r="F32" s="19"/>
      <c r="G32" s="19"/>
      <c r="H32" s="19"/>
      <c r="I32" s="19"/>
    </row>
    <row r="33" spans="2:9" ht="15">
      <c r="B33" s="1314" t="s">
        <v>1251</v>
      </c>
      <c r="C33" s="1305"/>
      <c r="D33" s="1639">
        <v>99999</v>
      </c>
      <c r="E33" s="1312"/>
      <c r="F33" s="1312"/>
      <c r="H33" s="50" t="s">
        <v>1101</v>
      </c>
      <c r="I33" s="1640">
        <v>1</v>
      </c>
    </row>
    <row r="34" spans="2:9" ht="13.5" customHeight="1">
      <c r="B34" s="1305"/>
      <c r="C34" s="1315"/>
      <c r="D34" s="1305"/>
      <c r="E34" s="1316"/>
      <c r="F34" s="1305"/>
      <c r="G34" s="393"/>
      <c r="H34" s="1305"/>
      <c r="I34" s="1305"/>
    </row>
    <row r="35" spans="2:9" ht="12.75">
      <c r="B35" s="1305"/>
      <c r="C35" s="1305"/>
      <c r="D35" s="1305"/>
      <c r="E35" s="1305"/>
      <c r="F35" s="1305"/>
      <c r="G35" s="1305"/>
      <c r="H35" s="1305"/>
      <c r="I35" s="1305"/>
    </row>
    <row r="36" spans="2:9" ht="15">
      <c r="B36" s="52" t="s">
        <v>1252</v>
      </c>
      <c r="C36" s="19"/>
      <c r="D36" s="19"/>
      <c r="E36" s="1736" t="s">
        <v>938</v>
      </c>
      <c r="F36" s="1312"/>
      <c r="G36" s="1312"/>
      <c r="H36" s="1312"/>
      <c r="I36" s="1312"/>
    </row>
    <row r="37" spans="2:9" ht="13.5" customHeight="1">
      <c r="B37" s="1305"/>
      <c r="C37" s="1305"/>
      <c r="D37" s="1305"/>
      <c r="E37" s="1317"/>
      <c r="F37" s="1305"/>
      <c r="G37" s="1305"/>
      <c r="H37" s="1305"/>
      <c r="I37" s="1305"/>
    </row>
    <row r="38" spans="2:8" ht="13.5" customHeight="1">
      <c r="B38" s="1305"/>
      <c r="C38" s="1305"/>
      <c r="D38" s="1305"/>
      <c r="E38" s="1317"/>
      <c r="F38" s="1305"/>
      <c r="G38" s="1305"/>
      <c r="H38" s="1305"/>
    </row>
    <row r="39" spans="2:6" ht="13.5" customHeight="1">
      <c r="B39" s="1318"/>
      <c r="C39" s="1307"/>
      <c r="D39" s="1307"/>
      <c r="E39" s="1317"/>
      <c r="F39" s="1307"/>
    </row>
    <row r="40" spans="2:9" ht="13.5" customHeight="1">
      <c r="B40" s="1360"/>
      <c r="C40" s="1360"/>
      <c r="D40" s="1360"/>
      <c r="E40" s="1360"/>
      <c r="F40" s="1360"/>
      <c r="G40" s="1360"/>
      <c r="H40" s="1360"/>
      <c r="I40" s="1360"/>
    </row>
    <row r="41" spans="2:6" ht="13.5" customHeight="1">
      <c r="B41" s="1318"/>
      <c r="C41" s="1319"/>
      <c r="D41" s="1319"/>
      <c r="E41" s="1319"/>
      <c r="F41" s="1319"/>
    </row>
    <row r="42" spans="2:6" ht="13.5" customHeight="1">
      <c r="B42" s="1318"/>
      <c r="C42" s="1319"/>
      <c r="D42" s="1319"/>
      <c r="E42" s="1319"/>
      <c r="F42" s="1319"/>
    </row>
    <row r="43" spans="2:9" ht="13.5" customHeight="1">
      <c r="B43" s="19"/>
      <c r="C43" s="19"/>
      <c r="D43" s="19"/>
      <c r="E43" s="1320"/>
      <c r="F43" s="19"/>
      <c r="I43" s="1"/>
    </row>
    <row r="44" spans="2:9" ht="15">
      <c r="B44" s="67"/>
      <c r="C44" s="1294"/>
      <c r="D44" s="1294"/>
      <c r="E44" s="1321"/>
      <c r="F44" s="1294"/>
      <c r="G44" s="1294"/>
      <c r="H44" s="1294"/>
      <c r="I44" s="387"/>
    </row>
    <row r="45" spans="2:9" ht="12.75">
      <c r="B45" s="1"/>
      <c r="C45" s="1"/>
      <c r="D45" s="1"/>
      <c r="E45" s="1"/>
      <c r="F45" s="1"/>
      <c r="G45" s="19"/>
      <c r="H45" s="19"/>
      <c r="I45" s="1"/>
    </row>
    <row r="46" spans="2:6" ht="12.75">
      <c r="B46" s="1319"/>
      <c r="C46" s="1319"/>
      <c r="D46" s="1319"/>
      <c r="E46" s="1319"/>
      <c r="F46" s="1319"/>
    </row>
    <row r="47" spans="2:6" ht="12.75">
      <c r="B47" s="1298"/>
      <c r="C47" s="1319"/>
      <c r="D47" s="1319"/>
      <c r="E47" s="1319"/>
      <c r="F47" s="1319"/>
    </row>
  </sheetData>
  <sheetProtection/>
  <mergeCells count="7">
    <mergeCell ref="B22:I22"/>
    <mergeCell ref="B8:I8"/>
    <mergeCell ref="B7:I7"/>
    <mergeCell ref="B19:I19"/>
    <mergeCell ref="B20:I20"/>
    <mergeCell ref="B12:I12"/>
    <mergeCell ref="B10:I10"/>
  </mergeCells>
  <printOptions horizontalCentered="1"/>
  <pageMargins left="0.7874015748031497" right="0.7874015748031497" top="0.7874015748031497" bottom="0.7874015748031497" header="0.3937007874015748" footer="0.3937007874015748"/>
  <pageSetup horizontalDpi="600" verticalDpi="600" orientation="portrait" scale="89" r:id="rId2"/>
  <drawing r:id="rId1"/>
</worksheet>
</file>

<file path=xl/worksheets/sheet10.xml><?xml version="1.0" encoding="utf-8"?>
<worksheet xmlns="http://schemas.openxmlformats.org/spreadsheetml/2006/main" xmlns:r="http://schemas.openxmlformats.org/officeDocument/2006/relationships">
  <sheetPr codeName="Feuil84"/>
  <dimension ref="A1:AA45"/>
  <sheetViews>
    <sheetView zoomScalePageLayoutView="0" workbookViewId="0" topLeftCell="D23">
      <selection activeCell="U48" sqref="U48"/>
    </sheetView>
  </sheetViews>
  <sheetFormatPr defaultColWidth="11.421875" defaultRowHeight="12.75"/>
  <cols>
    <col min="1" max="1" width="2.7109375" style="1" customWidth="1"/>
    <col min="2" max="2" width="46.8515625" style="185" customWidth="1"/>
    <col min="3" max="3" width="2.28125" style="185" customWidth="1"/>
    <col min="4" max="4" width="1.28515625" style="185" customWidth="1"/>
    <col min="5" max="5" width="13.421875" style="185" customWidth="1"/>
    <col min="6" max="6" width="1.28515625" style="185" customWidth="1"/>
    <col min="7" max="7" width="1.1484375" style="185" customWidth="1"/>
    <col min="8" max="8" width="1.28515625" style="185" customWidth="1"/>
    <col min="9" max="9" width="12.28125" style="185" customWidth="1"/>
    <col min="10" max="12" width="1.1484375" style="185" customWidth="1"/>
    <col min="13" max="13" width="12.140625" style="185" customWidth="1"/>
    <col min="14" max="15" width="1.28515625" style="185" customWidth="1"/>
    <col min="16" max="16" width="11.7109375" style="191" customWidth="1"/>
    <col min="17" max="18" width="1.28515625" style="644" customWidth="1"/>
    <col min="19" max="19" width="8.421875" style="185" customWidth="1"/>
    <col min="20" max="21" width="1.28515625" style="644" customWidth="1"/>
    <col min="22" max="22" width="12.28125" style="191" customWidth="1"/>
    <col min="23" max="23" width="1.1484375" style="644" customWidth="1"/>
    <col min="24" max="24" width="1.7109375" style="326" customWidth="1"/>
    <col min="25" max="25" width="1.28515625" style="647" customWidth="1"/>
    <col min="26" max="26" width="12.7109375" style="1499" customWidth="1"/>
    <col min="27" max="27" width="2.00390625" style="647" customWidth="1"/>
    <col min="28" max="16384" width="11.421875" style="1" customWidth="1"/>
  </cols>
  <sheetData>
    <row r="1" spans="1:27" ht="11.25" customHeight="1">
      <c r="A1" s="1929" t="s">
        <v>715</v>
      </c>
      <c r="Q1" s="137"/>
      <c r="R1" s="137"/>
      <c r="T1" s="137"/>
      <c r="U1" s="137"/>
      <c r="W1" s="137"/>
      <c r="Y1" s="120"/>
      <c r="AA1" s="120"/>
    </row>
    <row r="2" spans="1:27" ht="11.25" customHeight="1">
      <c r="A2" s="1929"/>
      <c r="Q2" s="137"/>
      <c r="R2" s="137"/>
      <c r="T2" s="137"/>
      <c r="U2" s="137"/>
      <c r="W2" s="137"/>
      <c r="Y2" s="120"/>
      <c r="AA2" s="120"/>
    </row>
    <row r="3" spans="2:27" ht="12" customHeight="1">
      <c r="B3" s="1930" t="s">
        <v>1464</v>
      </c>
      <c r="C3" s="1930"/>
      <c r="D3" s="1930"/>
      <c r="E3" s="1930"/>
      <c r="F3" s="1930"/>
      <c r="G3" s="1930"/>
      <c r="H3" s="1930"/>
      <c r="I3" s="1930"/>
      <c r="J3" s="1930"/>
      <c r="K3" s="1930"/>
      <c r="L3" s="1930"/>
      <c r="M3" s="1930"/>
      <c r="N3" s="1930"/>
      <c r="O3" s="1930"/>
      <c r="P3" s="1930"/>
      <c r="Q3" s="1930"/>
      <c r="R3" s="1930"/>
      <c r="S3" s="1930"/>
      <c r="T3" s="1930"/>
      <c r="U3" s="1930"/>
      <c r="V3" s="1930"/>
      <c r="W3" s="1930"/>
      <c r="X3" s="144"/>
      <c r="Y3" s="144"/>
      <c r="Z3" s="144"/>
      <c r="AA3" s="537"/>
    </row>
    <row r="4" spans="2:27" ht="12" customHeight="1">
      <c r="B4" s="1931" t="s">
        <v>621</v>
      </c>
      <c r="C4" s="1931"/>
      <c r="D4" s="1931"/>
      <c r="E4" s="1931"/>
      <c r="F4" s="1931"/>
      <c r="G4" s="1931"/>
      <c r="H4" s="1931"/>
      <c r="I4" s="1931"/>
      <c r="J4" s="1931"/>
      <c r="K4" s="1931"/>
      <c r="L4" s="1931"/>
      <c r="M4" s="1931"/>
      <c r="N4" s="1931"/>
      <c r="O4" s="1931"/>
      <c r="P4" s="1931"/>
      <c r="Q4" s="1931"/>
      <c r="R4" s="1931"/>
      <c r="S4" s="1931"/>
      <c r="T4" s="1931"/>
      <c r="U4" s="1931"/>
      <c r="V4" s="1931"/>
      <c r="W4" s="1931"/>
      <c r="X4" s="144"/>
      <c r="Y4" s="144"/>
      <c r="Z4" s="144"/>
      <c r="AA4" s="537"/>
    </row>
    <row r="5" spans="2:27" ht="12" customHeight="1">
      <c r="B5" s="1931" t="s">
        <v>613</v>
      </c>
      <c r="C5" s="1931"/>
      <c r="D5" s="1931"/>
      <c r="E5" s="1931"/>
      <c r="F5" s="1931"/>
      <c r="G5" s="1931"/>
      <c r="H5" s="1931"/>
      <c r="I5" s="1931"/>
      <c r="J5" s="1931"/>
      <c r="K5" s="1931"/>
      <c r="L5" s="1931"/>
      <c r="M5" s="1931"/>
      <c r="N5" s="1931"/>
      <c r="O5" s="1931"/>
      <c r="P5" s="1931"/>
      <c r="Q5" s="1931"/>
      <c r="R5" s="1931"/>
      <c r="S5" s="1931"/>
      <c r="T5" s="1931"/>
      <c r="U5" s="1931"/>
      <c r="V5" s="1931"/>
      <c r="W5" s="1931"/>
      <c r="X5" s="144"/>
      <c r="Y5" s="144"/>
      <c r="Z5" s="144"/>
      <c r="AA5" s="537"/>
    </row>
    <row r="6" spans="2:27" ht="11.25" customHeight="1">
      <c r="B6" s="310"/>
      <c r="C6" s="310"/>
      <c r="D6" s="310"/>
      <c r="E6" s="310"/>
      <c r="F6" s="310"/>
      <c r="G6" s="310"/>
      <c r="H6" s="310"/>
      <c r="I6" s="310"/>
      <c r="J6" s="310"/>
      <c r="K6" s="310"/>
      <c r="L6" s="310"/>
      <c r="M6" s="310"/>
      <c r="N6" s="310"/>
      <c r="O6" s="310"/>
      <c r="P6" s="310"/>
      <c r="Q6" s="537"/>
      <c r="R6" s="537"/>
      <c r="S6" s="310"/>
      <c r="T6" s="537"/>
      <c r="U6" s="537"/>
      <c r="V6" s="310"/>
      <c r="W6" s="537"/>
      <c r="X6" s="310"/>
      <c r="Y6" s="537"/>
      <c r="Z6" s="310"/>
      <c r="AA6" s="537"/>
    </row>
    <row r="7" spans="2:27" s="137" customFormat="1" ht="12" customHeight="1">
      <c r="B7" s="141"/>
      <c r="C7" s="141"/>
      <c r="D7" s="618"/>
      <c r="E7" s="538" t="s">
        <v>651</v>
      </c>
      <c r="F7" s="618"/>
      <c r="G7" s="141"/>
      <c r="H7" s="618"/>
      <c r="I7" s="538" t="s">
        <v>55</v>
      </c>
      <c r="J7" s="618"/>
      <c r="K7" s="141"/>
      <c r="L7" s="618"/>
      <c r="M7" s="1923" t="s">
        <v>650</v>
      </c>
      <c r="N7" s="1923"/>
      <c r="O7" s="1923"/>
      <c r="P7" s="1923"/>
      <c r="Q7" s="1923"/>
      <c r="R7" s="1923"/>
      <c r="S7" s="1923"/>
      <c r="T7" s="1923"/>
      <c r="U7" s="1923"/>
      <c r="V7" s="1923"/>
      <c r="W7" s="618"/>
      <c r="X7" s="141"/>
      <c r="Y7" s="141"/>
      <c r="Z7" s="537"/>
      <c r="AA7" s="141"/>
    </row>
    <row r="8" spans="2:27" s="137" customFormat="1" ht="12" customHeight="1">
      <c r="B8" s="141"/>
      <c r="C8" s="141"/>
      <c r="D8" s="141"/>
      <c r="E8" s="537" t="s">
        <v>1272</v>
      </c>
      <c r="F8" s="141"/>
      <c r="G8" s="141"/>
      <c r="H8" s="141"/>
      <c r="I8" s="537" t="s">
        <v>1272</v>
      </c>
      <c r="J8" s="141"/>
      <c r="K8" s="141"/>
      <c r="L8" s="141"/>
      <c r="M8" s="537" t="s">
        <v>1272</v>
      </c>
      <c r="N8" s="141"/>
      <c r="O8" s="141"/>
      <c r="P8" s="537" t="s">
        <v>278</v>
      </c>
      <c r="Q8" s="537"/>
      <c r="R8" s="537"/>
      <c r="S8" s="1926" t="s">
        <v>813</v>
      </c>
      <c r="T8" s="537"/>
      <c r="U8" s="141"/>
      <c r="V8" s="585" t="s">
        <v>1274</v>
      </c>
      <c r="W8" s="647"/>
      <c r="X8" s="120"/>
      <c r="Y8" s="647"/>
      <c r="Z8" s="183"/>
      <c r="AA8" s="647"/>
    </row>
    <row r="9" spans="2:27" s="137" customFormat="1" ht="15" customHeight="1" thickBot="1">
      <c r="B9" s="587"/>
      <c r="C9" s="587"/>
      <c r="D9" s="587"/>
      <c r="E9" s="588" t="s">
        <v>1275</v>
      </c>
      <c r="F9" s="587"/>
      <c r="G9" s="587"/>
      <c r="H9" s="587"/>
      <c r="I9" s="588" t="s">
        <v>1275</v>
      </c>
      <c r="J9" s="587"/>
      <c r="K9" s="587"/>
      <c r="L9" s="360"/>
      <c r="M9" s="588" t="s">
        <v>1275</v>
      </c>
      <c r="N9" s="588"/>
      <c r="O9" s="589"/>
      <c r="P9" s="588" t="s">
        <v>353</v>
      </c>
      <c r="Q9" s="588"/>
      <c r="R9" s="588"/>
      <c r="S9" s="1927"/>
      <c r="T9" s="588"/>
      <c r="U9" s="1430"/>
      <c r="V9" s="619" t="s">
        <v>1097</v>
      </c>
      <c r="W9" s="588"/>
      <c r="X9" s="599"/>
      <c r="Y9" s="599"/>
      <c r="Z9" s="62"/>
      <c r="AA9" s="537"/>
    </row>
    <row r="10" spans="2:27" ht="14.25" customHeight="1">
      <c r="B10" s="652" t="s">
        <v>1324</v>
      </c>
      <c r="C10" s="276">
        <v>1</v>
      </c>
      <c r="D10" s="652"/>
      <c r="E10" s="532">
        <f>'S8  Ex. fonct. par org.'!$E$10</f>
        <v>10660769</v>
      </c>
      <c r="F10" s="652"/>
      <c r="G10" s="729"/>
      <c r="H10" s="729"/>
      <c r="I10" s="532">
        <f>'S8  Ex. fonct. par org.'!H10</f>
        <v>12891500</v>
      </c>
      <c r="J10" s="729"/>
      <c r="K10" s="729"/>
      <c r="L10" s="729"/>
      <c r="M10" s="532">
        <f>'S8  Ex. fonct. par org.'!K10</f>
        <v>12191348</v>
      </c>
      <c r="N10" s="729"/>
      <c r="O10" s="729"/>
      <c r="P10" s="532">
        <f>'S8  Ex. fonct. par org.'!N10</f>
        <v>46314</v>
      </c>
      <c r="Q10" s="538"/>
      <c r="R10" s="1864"/>
      <c r="S10" s="1834">
        <f>-'S8  Ex. fonct. par org.'!Q11</f>
        <v>23102</v>
      </c>
      <c r="T10" s="1864"/>
      <c r="U10" s="538"/>
      <c r="V10" s="532">
        <f>'S8  Ex. fonct. par org.'!T10</f>
        <v>12214560</v>
      </c>
      <c r="W10" s="538"/>
      <c r="X10" s="297"/>
      <c r="Y10" s="537"/>
      <c r="Z10" s="242"/>
      <c r="AA10" s="537"/>
    </row>
    <row r="11" spans="2:27" ht="6.75" customHeight="1">
      <c r="B11" s="63"/>
      <c r="C11" s="188"/>
      <c r="D11" s="63"/>
      <c r="E11" s="63"/>
      <c r="F11" s="63"/>
      <c r="G11" s="63"/>
      <c r="H11" s="63"/>
      <c r="I11" s="112"/>
      <c r="J11" s="63"/>
      <c r="K11" s="63"/>
      <c r="L11" s="124"/>
      <c r="M11" s="112"/>
      <c r="N11" s="1422"/>
      <c r="O11" s="73"/>
      <c r="P11" s="112"/>
      <c r="Q11" s="1435"/>
      <c r="R11" s="1865"/>
      <c r="S11" s="1835"/>
      <c r="T11" s="1865"/>
      <c r="U11" s="1437"/>
      <c r="V11" s="112"/>
      <c r="W11" s="1435"/>
      <c r="X11" s="350"/>
      <c r="Y11" s="1437"/>
      <c r="Z11" s="112"/>
      <c r="AA11" s="1435"/>
    </row>
    <row r="12" spans="2:27" ht="13.5" customHeight="1">
      <c r="B12" s="8" t="s">
        <v>432</v>
      </c>
      <c r="C12" s="188"/>
      <c r="D12" s="8"/>
      <c r="E12" s="8"/>
      <c r="F12" s="8"/>
      <c r="G12" s="8"/>
      <c r="H12" s="8"/>
      <c r="I12" s="242"/>
      <c r="J12" s="8"/>
      <c r="K12" s="8"/>
      <c r="L12" s="124"/>
      <c r="M12" s="242"/>
      <c r="N12" s="1422"/>
      <c r="O12" s="73"/>
      <c r="P12" s="242"/>
      <c r="Q12" s="1435"/>
      <c r="R12" s="1865"/>
      <c r="S12" s="1835"/>
      <c r="T12" s="1865"/>
      <c r="U12" s="1437"/>
      <c r="V12" s="242"/>
      <c r="W12" s="1435"/>
      <c r="X12" s="350"/>
      <c r="Y12" s="1437"/>
      <c r="Z12" s="242"/>
      <c r="AA12" s="1435"/>
    </row>
    <row r="13" spans="2:27" ht="10.5" customHeight="1">
      <c r="B13" s="653" t="s">
        <v>1297</v>
      </c>
      <c r="C13" s="188"/>
      <c r="D13" s="653"/>
      <c r="E13" s="653"/>
      <c r="F13" s="653"/>
      <c r="G13" s="63"/>
      <c r="H13" s="63"/>
      <c r="I13" s="112"/>
      <c r="J13" s="63"/>
      <c r="K13" s="63"/>
      <c r="L13" s="124"/>
      <c r="M13" s="112"/>
      <c r="N13" s="1422"/>
      <c r="O13" s="73"/>
      <c r="P13" s="112"/>
      <c r="Q13" s="1435"/>
      <c r="R13" s="1865"/>
      <c r="S13" s="1835"/>
      <c r="T13" s="1865"/>
      <c r="U13" s="1437"/>
      <c r="V13" s="112"/>
      <c r="W13" s="1435"/>
      <c r="X13" s="350"/>
      <c r="Y13" s="1437"/>
      <c r="Z13" s="112"/>
      <c r="AA13" s="1435"/>
    </row>
    <row r="14" spans="2:27" ht="14.25" customHeight="1">
      <c r="B14" s="8" t="s">
        <v>1298</v>
      </c>
      <c r="C14" s="188"/>
      <c r="D14" s="8"/>
      <c r="E14" s="8"/>
      <c r="F14" s="8"/>
      <c r="G14" s="8"/>
      <c r="H14" s="8"/>
      <c r="I14" s="242"/>
      <c r="J14" s="8"/>
      <c r="K14" s="8"/>
      <c r="L14" s="632"/>
      <c r="M14" s="242"/>
      <c r="N14" s="1422"/>
      <c r="O14" s="632"/>
      <c r="P14" s="242"/>
      <c r="Q14" s="1440"/>
      <c r="R14" s="1866"/>
      <c r="S14" s="1836"/>
      <c r="T14" s="1866"/>
      <c r="U14" s="1433"/>
      <c r="V14" s="242"/>
      <c r="W14" s="1435"/>
      <c r="X14" s="188"/>
      <c r="Y14" s="1432"/>
      <c r="Z14" s="242"/>
      <c r="AA14" s="1435"/>
    </row>
    <row r="15" spans="2:27" ht="14.25" customHeight="1">
      <c r="B15" s="63" t="s">
        <v>486</v>
      </c>
      <c r="C15" s="188"/>
      <c r="D15" s="63"/>
      <c r="E15" s="63"/>
      <c r="F15" s="63"/>
      <c r="G15" s="63"/>
      <c r="H15" s="63"/>
      <c r="I15" s="112"/>
      <c r="J15" s="63"/>
      <c r="K15" s="63"/>
      <c r="L15" s="632"/>
      <c r="M15" s="112"/>
      <c r="N15" s="1422"/>
      <c r="O15" s="632"/>
      <c r="P15" s="112"/>
      <c r="Q15" s="1440"/>
      <c r="R15" s="1866"/>
      <c r="S15" s="1836"/>
      <c r="T15" s="1866"/>
      <c r="U15" s="1433"/>
      <c r="V15" s="112"/>
      <c r="W15" s="1435"/>
      <c r="X15" s="188"/>
      <c r="Y15" s="1432"/>
      <c r="Z15" s="112"/>
      <c r="AA15" s="1435"/>
    </row>
    <row r="16" spans="2:27" ht="12" customHeight="1">
      <c r="B16" s="63" t="s">
        <v>230</v>
      </c>
      <c r="C16" s="188">
        <f>C10+1</f>
        <v>2</v>
      </c>
      <c r="D16" s="63" t="s">
        <v>1279</v>
      </c>
      <c r="E16" s="112">
        <v>349391</v>
      </c>
      <c r="F16" s="63" t="s">
        <v>1280</v>
      </c>
      <c r="G16" s="63"/>
      <c r="H16" s="63" t="s">
        <v>1279</v>
      </c>
      <c r="I16" s="112">
        <v>1045300</v>
      </c>
      <c r="J16" s="63" t="s">
        <v>1280</v>
      </c>
      <c r="K16" s="63"/>
      <c r="L16" s="632" t="s">
        <v>1279</v>
      </c>
      <c r="M16" s="112">
        <v>355983</v>
      </c>
      <c r="N16" s="1422" t="s">
        <v>1280</v>
      </c>
      <c r="O16" s="396" t="s">
        <v>1279</v>
      </c>
      <c r="P16" s="112"/>
      <c r="Q16" s="1435" t="s">
        <v>1280</v>
      </c>
      <c r="R16" s="1865" t="s">
        <v>1279</v>
      </c>
      <c r="S16" s="1835"/>
      <c r="T16" s="1865" t="s">
        <v>1280</v>
      </c>
      <c r="U16" s="1438" t="s">
        <v>1279</v>
      </c>
      <c r="V16" s="112">
        <f>M16+P16-S16</f>
        <v>355983</v>
      </c>
      <c r="W16" s="1435" t="s">
        <v>1280</v>
      </c>
      <c r="X16" s="350"/>
      <c r="Y16" s="1437"/>
      <c r="Z16" s="112"/>
      <c r="AA16" s="1435"/>
    </row>
    <row r="17" spans="2:27" ht="12" customHeight="1">
      <c r="B17" s="63" t="s">
        <v>84</v>
      </c>
      <c r="C17" s="188">
        <f aca="true" t="shared" si="0" ref="C17:C24">C16+1</f>
        <v>3</v>
      </c>
      <c r="D17" s="63" t="s">
        <v>1279</v>
      </c>
      <c r="E17" s="112">
        <v>594766</v>
      </c>
      <c r="F17" s="63" t="s">
        <v>1280</v>
      </c>
      <c r="G17" s="63"/>
      <c r="H17" s="63" t="s">
        <v>1279</v>
      </c>
      <c r="I17" s="112">
        <v>947600</v>
      </c>
      <c r="J17" s="63" t="s">
        <v>1280</v>
      </c>
      <c r="K17" s="63"/>
      <c r="L17" s="632" t="s">
        <v>1279</v>
      </c>
      <c r="M17" s="112">
        <v>960489</v>
      </c>
      <c r="N17" s="1422" t="s">
        <v>1280</v>
      </c>
      <c r="O17" s="396" t="s">
        <v>1279</v>
      </c>
      <c r="P17" s="112"/>
      <c r="Q17" s="1435" t="s">
        <v>1280</v>
      </c>
      <c r="R17" s="1865" t="s">
        <v>1279</v>
      </c>
      <c r="S17" s="1835"/>
      <c r="T17" s="1865" t="s">
        <v>1280</v>
      </c>
      <c r="U17" s="1438" t="s">
        <v>1279</v>
      </c>
      <c r="V17" s="112">
        <f aca="true" t="shared" si="1" ref="V17:V23">M17+P17-S17</f>
        <v>960489</v>
      </c>
      <c r="W17" s="1435" t="s">
        <v>1280</v>
      </c>
      <c r="X17" s="350"/>
      <c r="Y17" s="1437"/>
      <c r="Z17" s="112"/>
      <c r="AA17" s="1435"/>
    </row>
    <row r="18" spans="2:27" ht="12" customHeight="1">
      <c r="B18" s="63" t="s">
        <v>85</v>
      </c>
      <c r="C18" s="188">
        <f t="shared" si="0"/>
        <v>4</v>
      </c>
      <c r="D18" s="63" t="s">
        <v>1279</v>
      </c>
      <c r="E18" s="112">
        <v>19185071</v>
      </c>
      <c r="F18" s="63" t="s">
        <v>1280</v>
      </c>
      <c r="G18" s="63"/>
      <c r="H18" s="63" t="s">
        <v>1279</v>
      </c>
      <c r="I18" s="112">
        <v>26846315</v>
      </c>
      <c r="J18" s="63" t="s">
        <v>1280</v>
      </c>
      <c r="K18" s="63"/>
      <c r="L18" s="632" t="s">
        <v>1279</v>
      </c>
      <c r="M18" s="112">
        <v>25803986</v>
      </c>
      <c r="N18" s="1422" t="s">
        <v>1280</v>
      </c>
      <c r="O18" s="396" t="s">
        <v>1279</v>
      </c>
      <c r="P18" s="112">
        <v>17173</v>
      </c>
      <c r="Q18" s="1435" t="s">
        <v>1280</v>
      </c>
      <c r="R18" s="1865" t="s">
        <v>1279</v>
      </c>
      <c r="S18" s="1835"/>
      <c r="T18" s="1865" t="s">
        <v>1280</v>
      </c>
      <c r="U18" s="1438" t="s">
        <v>1279</v>
      </c>
      <c r="V18" s="112">
        <f t="shared" si="1"/>
        <v>25821159</v>
      </c>
      <c r="W18" s="1435" t="s">
        <v>1280</v>
      </c>
      <c r="X18" s="350"/>
      <c r="Y18" s="1437"/>
      <c r="Z18" s="112"/>
      <c r="AA18" s="1435"/>
    </row>
    <row r="19" spans="2:27" ht="12" customHeight="1">
      <c r="B19" s="63" t="s">
        <v>86</v>
      </c>
      <c r="C19" s="188">
        <f t="shared" si="0"/>
        <v>5</v>
      </c>
      <c r="D19" s="63" t="s">
        <v>1279</v>
      </c>
      <c r="E19" s="112">
        <v>19753716</v>
      </c>
      <c r="F19" s="63" t="s">
        <v>1280</v>
      </c>
      <c r="G19" s="63"/>
      <c r="H19" s="63" t="s">
        <v>1279</v>
      </c>
      <c r="I19" s="112">
        <v>27837900</v>
      </c>
      <c r="J19" s="63" t="s">
        <v>1280</v>
      </c>
      <c r="K19" s="63"/>
      <c r="L19" s="632" t="s">
        <v>1279</v>
      </c>
      <c r="M19" s="112">
        <v>25342116</v>
      </c>
      <c r="N19" s="1422" t="s">
        <v>1280</v>
      </c>
      <c r="O19" s="396" t="s">
        <v>1279</v>
      </c>
      <c r="P19" s="112"/>
      <c r="Q19" s="1435" t="s">
        <v>1280</v>
      </c>
      <c r="R19" s="1865" t="s">
        <v>1279</v>
      </c>
      <c r="S19" s="1835"/>
      <c r="T19" s="1865" t="s">
        <v>1280</v>
      </c>
      <c r="U19" s="1438" t="s">
        <v>1279</v>
      </c>
      <c r="V19" s="112">
        <f t="shared" si="1"/>
        <v>25342116</v>
      </c>
      <c r="W19" s="1435" t="s">
        <v>1280</v>
      </c>
      <c r="X19" s="350"/>
      <c r="Y19" s="1437"/>
      <c r="Z19" s="112"/>
      <c r="AA19" s="1435"/>
    </row>
    <row r="20" spans="2:27" ht="12" customHeight="1">
      <c r="B20" s="63" t="s">
        <v>87</v>
      </c>
      <c r="C20" s="188">
        <f t="shared" si="0"/>
        <v>6</v>
      </c>
      <c r="D20" s="63" t="s">
        <v>1279</v>
      </c>
      <c r="E20" s="112"/>
      <c r="F20" s="63" t="s">
        <v>1280</v>
      </c>
      <c r="G20" s="63"/>
      <c r="H20" s="63" t="s">
        <v>1279</v>
      </c>
      <c r="I20" s="112"/>
      <c r="J20" s="63" t="s">
        <v>1280</v>
      </c>
      <c r="K20" s="63"/>
      <c r="L20" s="632" t="s">
        <v>1279</v>
      </c>
      <c r="M20" s="112"/>
      <c r="N20" s="1422" t="s">
        <v>1280</v>
      </c>
      <c r="O20" s="396" t="s">
        <v>1279</v>
      </c>
      <c r="P20" s="112"/>
      <c r="Q20" s="1435" t="s">
        <v>1280</v>
      </c>
      <c r="R20" s="1865" t="s">
        <v>1279</v>
      </c>
      <c r="S20" s="1835"/>
      <c r="T20" s="1865" t="s">
        <v>1280</v>
      </c>
      <c r="U20" s="1438" t="s">
        <v>1279</v>
      </c>
      <c r="V20" s="112">
        <f t="shared" si="1"/>
        <v>0</v>
      </c>
      <c r="W20" s="1435" t="s">
        <v>1280</v>
      </c>
      <c r="X20" s="350"/>
      <c r="Y20" s="1437"/>
      <c r="Z20" s="112"/>
      <c r="AA20" s="1435"/>
    </row>
    <row r="21" spans="2:27" ht="12" customHeight="1">
      <c r="B21" s="63" t="s">
        <v>317</v>
      </c>
      <c r="C21" s="188">
        <f t="shared" si="0"/>
        <v>7</v>
      </c>
      <c r="D21" s="63" t="s">
        <v>1279</v>
      </c>
      <c r="E21" s="112">
        <v>217737</v>
      </c>
      <c r="F21" s="63" t="s">
        <v>1280</v>
      </c>
      <c r="G21" s="63"/>
      <c r="H21" s="63" t="s">
        <v>1279</v>
      </c>
      <c r="I21" s="112">
        <v>782600</v>
      </c>
      <c r="J21" s="63" t="s">
        <v>1280</v>
      </c>
      <c r="K21" s="63"/>
      <c r="L21" s="632" t="s">
        <v>1279</v>
      </c>
      <c r="M21" s="112">
        <v>371312</v>
      </c>
      <c r="N21" s="1422" t="s">
        <v>1280</v>
      </c>
      <c r="O21" s="396" t="s">
        <v>1279</v>
      </c>
      <c r="P21" s="112"/>
      <c r="Q21" s="1435" t="s">
        <v>1280</v>
      </c>
      <c r="R21" s="1865" t="s">
        <v>1279</v>
      </c>
      <c r="S21" s="1835"/>
      <c r="T21" s="1865" t="s">
        <v>1280</v>
      </c>
      <c r="U21" s="1438" t="s">
        <v>1279</v>
      </c>
      <c r="V21" s="112">
        <f t="shared" si="1"/>
        <v>371312</v>
      </c>
      <c r="W21" s="1435" t="s">
        <v>1280</v>
      </c>
      <c r="X21" s="350"/>
      <c r="Y21" s="1437"/>
      <c r="Z21" s="112"/>
      <c r="AA21" s="1435"/>
    </row>
    <row r="22" spans="2:27" ht="12" customHeight="1">
      <c r="B22" s="63" t="s">
        <v>88</v>
      </c>
      <c r="C22" s="188">
        <f t="shared" si="0"/>
        <v>8</v>
      </c>
      <c r="D22" s="63" t="s">
        <v>1279</v>
      </c>
      <c r="E22" s="112">
        <v>1215095</v>
      </c>
      <c r="F22" s="63" t="s">
        <v>1280</v>
      </c>
      <c r="G22" s="63"/>
      <c r="H22" s="63" t="s">
        <v>1279</v>
      </c>
      <c r="I22" s="112">
        <v>5147717</v>
      </c>
      <c r="J22" s="63" t="s">
        <v>1280</v>
      </c>
      <c r="K22" s="63"/>
      <c r="L22" s="632" t="s">
        <v>1279</v>
      </c>
      <c r="M22" s="112">
        <v>1379461</v>
      </c>
      <c r="N22" s="1422" t="s">
        <v>1280</v>
      </c>
      <c r="O22" s="396" t="s">
        <v>1279</v>
      </c>
      <c r="P22" s="112">
        <v>-22</v>
      </c>
      <c r="Q22" s="1435" t="s">
        <v>1280</v>
      </c>
      <c r="R22" s="1865" t="s">
        <v>1279</v>
      </c>
      <c r="S22" s="1835"/>
      <c r="T22" s="1865" t="s">
        <v>1280</v>
      </c>
      <c r="U22" s="1438" t="s">
        <v>1279</v>
      </c>
      <c r="V22" s="112">
        <f t="shared" si="1"/>
        <v>1379439</v>
      </c>
      <c r="W22" s="1435" t="s">
        <v>1280</v>
      </c>
      <c r="X22" s="350"/>
      <c r="Y22" s="1437"/>
      <c r="Z22" s="112"/>
      <c r="AA22" s="1435"/>
    </row>
    <row r="23" spans="2:27" ht="12" customHeight="1">
      <c r="B23" s="63" t="s">
        <v>886</v>
      </c>
      <c r="C23" s="188">
        <f t="shared" si="0"/>
        <v>9</v>
      </c>
      <c r="D23" s="63" t="s">
        <v>1279</v>
      </c>
      <c r="E23" s="111"/>
      <c r="F23" s="63" t="s">
        <v>1280</v>
      </c>
      <c r="G23" s="63"/>
      <c r="H23" s="63" t="s">
        <v>1279</v>
      </c>
      <c r="I23" s="112"/>
      <c r="J23" s="63" t="s">
        <v>1280</v>
      </c>
      <c r="K23" s="63"/>
      <c r="L23" s="632" t="s">
        <v>1279</v>
      </c>
      <c r="M23" s="112"/>
      <c r="N23" s="1422" t="s">
        <v>1280</v>
      </c>
      <c r="O23" s="396" t="s">
        <v>1279</v>
      </c>
      <c r="P23" s="112"/>
      <c r="Q23" s="1435" t="s">
        <v>1280</v>
      </c>
      <c r="R23" s="1865" t="s">
        <v>1279</v>
      </c>
      <c r="S23" s="1835"/>
      <c r="T23" s="1865" t="s">
        <v>1280</v>
      </c>
      <c r="U23" s="1438" t="s">
        <v>1279</v>
      </c>
      <c r="V23" s="112">
        <f t="shared" si="1"/>
        <v>0</v>
      </c>
      <c r="W23" s="1435" t="s">
        <v>1280</v>
      </c>
      <c r="X23" s="350"/>
      <c r="Y23" s="1437"/>
      <c r="Z23" s="112"/>
      <c r="AA23" s="1435"/>
    </row>
    <row r="24" spans="2:27" ht="12" customHeight="1">
      <c r="B24" s="654"/>
      <c r="C24" s="189">
        <f t="shared" si="0"/>
        <v>10</v>
      </c>
      <c r="D24" s="654" t="s">
        <v>1279</v>
      </c>
      <c r="E24" s="111">
        <f>SUM(E16:E23)</f>
        <v>41315776</v>
      </c>
      <c r="F24" s="654" t="s">
        <v>1280</v>
      </c>
      <c r="G24" s="654"/>
      <c r="H24" s="654" t="s">
        <v>1279</v>
      </c>
      <c r="I24" s="236">
        <f>SUM(I16:I23)</f>
        <v>62607432</v>
      </c>
      <c r="J24" s="654" t="s">
        <v>1280</v>
      </c>
      <c r="K24" s="654"/>
      <c r="L24" s="1451" t="s">
        <v>1279</v>
      </c>
      <c r="M24" s="236">
        <f>SUM(M16:M23)</f>
        <v>54213347</v>
      </c>
      <c r="N24" s="1452" t="s">
        <v>1280</v>
      </c>
      <c r="O24" s="300" t="s">
        <v>1279</v>
      </c>
      <c r="P24" s="236">
        <f>SUM(P16:P23)</f>
        <v>17151</v>
      </c>
      <c r="Q24" s="1445" t="s">
        <v>1280</v>
      </c>
      <c r="R24" s="1867" t="s">
        <v>1279</v>
      </c>
      <c r="S24" s="1837"/>
      <c r="T24" s="1867" t="s">
        <v>1280</v>
      </c>
      <c r="U24" s="1447" t="s">
        <v>1279</v>
      </c>
      <c r="V24" s="236">
        <f>SUM(V16:V23)</f>
        <v>54230498</v>
      </c>
      <c r="W24" s="1445" t="s">
        <v>1280</v>
      </c>
      <c r="X24" s="350"/>
      <c r="Y24" s="1437"/>
      <c r="Z24" s="112"/>
      <c r="AA24" s="1435"/>
    </row>
    <row r="25" spans="2:27" ht="13.5" customHeight="1">
      <c r="B25" s="52" t="s">
        <v>627</v>
      </c>
      <c r="C25" s="188"/>
      <c r="D25" s="52"/>
      <c r="E25" s="52"/>
      <c r="F25" s="52"/>
      <c r="G25" s="52"/>
      <c r="H25" s="52"/>
      <c r="I25" s="242"/>
      <c r="J25" s="52"/>
      <c r="K25" s="52"/>
      <c r="L25" s="124"/>
      <c r="M25" s="242"/>
      <c r="N25" s="1422"/>
      <c r="O25" s="73"/>
      <c r="P25" s="242"/>
      <c r="Q25" s="1455"/>
      <c r="R25" s="1868"/>
      <c r="S25" s="1838"/>
      <c r="T25" s="1868"/>
      <c r="U25" s="1459"/>
      <c r="V25" s="242"/>
      <c r="W25" s="606"/>
      <c r="X25" s="629"/>
      <c r="Y25" s="609"/>
      <c r="Z25" s="242"/>
      <c r="AA25" s="1455"/>
    </row>
    <row r="26" spans="2:27" ht="13.5" customHeight="1">
      <c r="B26" s="54" t="s">
        <v>486</v>
      </c>
      <c r="C26" s="193">
        <f>C24+1</f>
        <v>11</v>
      </c>
      <c r="D26" s="54" t="s">
        <v>1279</v>
      </c>
      <c r="E26" s="284">
        <v>1321306</v>
      </c>
      <c r="F26" s="54" t="s">
        <v>1280</v>
      </c>
      <c r="G26" s="54"/>
      <c r="H26" s="54" t="s">
        <v>1279</v>
      </c>
      <c r="I26" s="111"/>
      <c r="J26" s="54" t="s">
        <v>1280</v>
      </c>
      <c r="K26" s="54"/>
      <c r="L26" s="296" t="s">
        <v>1279</v>
      </c>
      <c r="M26" s="111">
        <v>635836</v>
      </c>
      <c r="N26" s="1398" t="s">
        <v>1280</v>
      </c>
      <c r="O26" s="397" t="s">
        <v>1279</v>
      </c>
      <c r="P26" s="111"/>
      <c r="Q26" s="1456" t="s">
        <v>1280</v>
      </c>
      <c r="R26" s="1882" t="s">
        <v>1279</v>
      </c>
      <c r="S26" s="1839"/>
      <c r="T26" s="1882" t="s">
        <v>1280</v>
      </c>
      <c r="U26" s="1460" t="s">
        <v>1279</v>
      </c>
      <c r="V26" s="111">
        <f>M26+P26-S26</f>
        <v>635836</v>
      </c>
      <c r="W26" s="1464" t="s">
        <v>1280</v>
      </c>
      <c r="X26" s="629"/>
      <c r="Y26" s="609"/>
      <c r="Z26" s="112"/>
      <c r="AA26" s="1455"/>
    </row>
    <row r="27" spans="2:27" ht="13.5" customHeight="1">
      <c r="B27" s="52" t="s">
        <v>279</v>
      </c>
      <c r="C27" s="188"/>
      <c r="D27" s="52"/>
      <c r="E27" s="52"/>
      <c r="F27" s="52"/>
      <c r="G27" s="52"/>
      <c r="H27" s="52"/>
      <c r="I27" s="242"/>
      <c r="J27" s="52"/>
      <c r="K27" s="52"/>
      <c r="L27" s="124"/>
      <c r="M27" s="242"/>
      <c r="N27" s="1453"/>
      <c r="O27" s="527"/>
      <c r="P27" s="242"/>
      <c r="Q27" s="1455"/>
      <c r="R27" s="1868"/>
      <c r="S27" s="1838"/>
      <c r="T27" s="1868"/>
      <c r="U27" s="1459"/>
      <c r="V27" s="242"/>
      <c r="W27" s="606"/>
      <c r="X27" s="629"/>
      <c r="Y27" s="609"/>
      <c r="Z27" s="242"/>
      <c r="AA27" s="1455"/>
    </row>
    <row r="28" spans="2:27" ht="12" customHeight="1">
      <c r="B28" s="52" t="s">
        <v>280</v>
      </c>
      <c r="C28" s="188"/>
      <c r="D28" s="52"/>
      <c r="E28" s="52"/>
      <c r="F28" s="52"/>
      <c r="G28" s="52"/>
      <c r="H28" s="52"/>
      <c r="I28" s="242"/>
      <c r="J28" s="52"/>
      <c r="K28" s="52"/>
      <c r="L28" s="124"/>
      <c r="M28" s="242"/>
      <c r="N28" s="1453"/>
      <c r="O28" s="527"/>
      <c r="P28" s="242"/>
      <c r="Q28" s="1455"/>
      <c r="R28" s="1868"/>
      <c r="S28" s="1838"/>
      <c r="T28" s="1868"/>
      <c r="U28" s="1459"/>
      <c r="V28" s="242"/>
      <c r="W28" s="606"/>
      <c r="X28" s="629"/>
      <c r="Y28" s="609"/>
      <c r="Z28" s="242"/>
      <c r="AA28" s="1455"/>
    </row>
    <row r="29" spans="2:27" ht="12" customHeight="1">
      <c r="B29" s="52" t="s">
        <v>281</v>
      </c>
      <c r="C29" s="188"/>
      <c r="D29" s="52"/>
      <c r="E29" s="52"/>
      <c r="F29" s="52"/>
      <c r="G29" s="52"/>
      <c r="H29" s="52"/>
      <c r="I29" s="242"/>
      <c r="J29" s="52"/>
      <c r="K29" s="52"/>
      <c r="L29" s="124"/>
      <c r="M29" s="242"/>
      <c r="N29" s="1453"/>
      <c r="O29" s="527"/>
      <c r="P29" s="242"/>
      <c r="Q29" s="1455"/>
      <c r="R29" s="1868"/>
      <c r="S29" s="1838"/>
      <c r="T29" s="1868"/>
      <c r="U29" s="1459"/>
      <c r="V29" s="242"/>
      <c r="W29" s="606"/>
      <c r="X29" s="629"/>
      <c r="Y29" s="609"/>
      <c r="Z29" s="242"/>
      <c r="AA29" s="1455"/>
    </row>
    <row r="30" spans="2:27" ht="12" customHeight="1">
      <c r="B30" s="54" t="s">
        <v>887</v>
      </c>
      <c r="C30" s="193">
        <f>C26+1</f>
        <v>12</v>
      </c>
      <c r="D30" s="54"/>
      <c r="E30" s="111"/>
      <c r="F30" s="54"/>
      <c r="G30" s="54"/>
      <c r="H30" s="54"/>
      <c r="I30" s="111"/>
      <c r="J30" s="54"/>
      <c r="K30" s="54"/>
      <c r="L30" s="296"/>
      <c r="M30" s="111"/>
      <c r="N30" s="94"/>
      <c r="O30" s="524"/>
      <c r="P30" s="111"/>
      <c r="Q30" s="1456"/>
      <c r="R30" s="1882"/>
      <c r="S30" s="1839"/>
      <c r="T30" s="1882"/>
      <c r="U30" s="1460"/>
      <c r="V30" s="111">
        <f>M30+P30-S30</f>
        <v>0</v>
      </c>
      <c r="W30" s="1464"/>
      <c r="X30" s="629"/>
      <c r="Y30" s="609"/>
      <c r="Z30" s="112"/>
      <c r="AA30" s="1455"/>
    </row>
    <row r="31" spans="2:27" ht="13.5" customHeight="1">
      <c r="B31" s="4" t="s">
        <v>282</v>
      </c>
      <c r="C31" s="188"/>
      <c r="D31" s="4"/>
      <c r="E31" s="4"/>
      <c r="F31" s="4"/>
      <c r="G31" s="4"/>
      <c r="H31" s="4"/>
      <c r="I31" s="1450"/>
      <c r="J31" s="4"/>
      <c r="K31" s="4"/>
      <c r="L31" s="632"/>
      <c r="M31" s="1450"/>
      <c r="N31" s="1423"/>
      <c r="O31" s="396"/>
      <c r="P31" s="1450"/>
      <c r="Q31" s="1457"/>
      <c r="R31" s="1883"/>
      <c r="S31" s="1840"/>
      <c r="T31" s="1883"/>
      <c r="U31" s="1461"/>
      <c r="V31" s="1450"/>
      <c r="W31" s="601"/>
      <c r="X31" s="629"/>
      <c r="Y31" s="609"/>
      <c r="Z31" s="242"/>
      <c r="AA31" s="1455"/>
    </row>
    <row r="32" spans="2:27" ht="12" customHeight="1">
      <c r="B32" s="54" t="s">
        <v>888</v>
      </c>
      <c r="C32" s="193">
        <f>C30+1</f>
        <v>13</v>
      </c>
      <c r="D32" s="54"/>
      <c r="E32" s="111">
        <v>21003460</v>
      </c>
      <c r="F32" s="54"/>
      <c r="G32" s="54"/>
      <c r="H32" s="54"/>
      <c r="I32" s="111">
        <v>49017100</v>
      </c>
      <c r="J32" s="54"/>
      <c r="K32" s="54"/>
      <c r="L32" s="296"/>
      <c r="M32" s="111">
        <v>35911756</v>
      </c>
      <c r="N32" s="1398"/>
      <c r="O32" s="397"/>
      <c r="P32" s="111"/>
      <c r="Q32" s="1456"/>
      <c r="R32" s="1882"/>
      <c r="S32" s="1839"/>
      <c r="T32" s="1882"/>
      <c r="U32" s="1460"/>
      <c r="V32" s="111">
        <f>M32+P32-S32</f>
        <v>35911756</v>
      </c>
      <c r="W32" s="1465"/>
      <c r="X32" s="629"/>
      <c r="Y32" s="609"/>
      <c r="Z32" s="112"/>
      <c r="AA32" s="1455"/>
    </row>
    <row r="33" spans="2:27" ht="15" customHeight="1">
      <c r="B33" s="52" t="s">
        <v>661</v>
      </c>
      <c r="C33" s="188"/>
      <c r="D33" s="52"/>
      <c r="E33" s="52"/>
      <c r="F33" s="52"/>
      <c r="G33" s="52"/>
      <c r="H33" s="52"/>
      <c r="I33" s="242"/>
      <c r="J33" s="52"/>
      <c r="K33" s="52"/>
      <c r="L33" s="124"/>
      <c r="M33" s="242"/>
      <c r="N33" s="1422"/>
      <c r="O33" s="73"/>
      <c r="P33" s="242"/>
      <c r="Q33" s="1455"/>
      <c r="R33" s="1868"/>
      <c r="S33" s="1838"/>
      <c r="T33" s="1868"/>
      <c r="U33" s="1459"/>
      <c r="V33" s="242"/>
      <c r="W33" s="606"/>
      <c r="X33" s="629"/>
      <c r="Y33" s="609"/>
      <c r="Z33" s="242"/>
      <c r="AA33" s="1455"/>
    </row>
    <row r="34" spans="2:27" ht="12" customHeight="1">
      <c r="B34" s="29" t="s">
        <v>889</v>
      </c>
      <c r="C34" s="188">
        <f>C32+1</f>
        <v>14</v>
      </c>
      <c r="D34" s="29"/>
      <c r="E34" s="112">
        <f>'S8  Ex. fonct. par org.'!E37</f>
        <v>112020</v>
      </c>
      <c r="F34" s="29"/>
      <c r="G34" s="29"/>
      <c r="H34" s="29"/>
      <c r="I34" s="112">
        <f>'S8  Ex. fonct. par org.'!H37</f>
        <v>-101168</v>
      </c>
      <c r="J34" s="29"/>
      <c r="K34" s="29"/>
      <c r="L34" s="124"/>
      <c r="M34" s="112">
        <f>'S8  Ex. fonct. par org.'!K37</f>
        <v>229967</v>
      </c>
      <c r="N34" s="1422"/>
      <c r="O34" s="73"/>
      <c r="P34" s="112">
        <v>-29163</v>
      </c>
      <c r="Q34" s="1455"/>
      <c r="R34" s="1868"/>
      <c r="S34" s="1838">
        <v>-23102</v>
      </c>
      <c r="T34" s="1868"/>
      <c r="U34" s="1459"/>
      <c r="V34" s="112">
        <f>M34+P34-S34</f>
        <v>223906</v>
      </c>
      <c r="W34" s="606"/>
      <c r="X34" s="629"/>
      <c r="Y34" s="609"/>
      <c r="Z34" s="112"/>
      <c r="AA34" s="1455"/>
    </row>
    <row r="35" spans="2:27" ht="12" customHeight="1">
      <c r="B35" s="29" t="s">
        <v>890</v>
      </c>
      <c r="C35" s="188"/>
      <c r="D35" s="29"/>
      <c r="E35" s="29"/>
      <c r="F35" s="29"/>
      <c r="G35" s="29"/>
      <c r="H35" s="29"/>
      <c r="I35" s="112"/>
      <c r="J35" s="29"/>
      <c r="K35" s="29"/>
      <c r="L35" s="124"/>
      <c r="M35" s="112"/>
      <c r="N35" s="1422"/>
      <c r="O35" s="73"/>
      <c r="P35" s="112"/>
      <c r="Q35" s="1455"/>
      <c r="R35" s="1868"/>
      <c r="S35" s="1838"/>
      <c r="T35" s="1868"/>
      <c r="U35" s="1459"/>
      <c r="V35" s="112"/>
      <c r="W35" s="606"/>
      <c r="X35" s="629"/>
      <c r="Y35" s="609"/>
      <c r="Z35" s="112"/>
      <c r="AA35" s="1455"/>
    </row>
    <row r="36" spans="2:27" ht="12" customHeight="1">
      <c r="B36" s="29" t="s">
        <v>891</v>
      </c>
      <c r="C36" s="188">
        <f>C34+1</f>
        <v>15</v>
      </c>
      <c r="D36" s="29"/>
      <c r="E36" s="112">
        <v>1366581</v>
      </c>
      <c r="F36" s="29"/>
      <c r="G36" s="29"/>
      <c r="H36" s="29"/>
      <c r="I36" s="112">
        <v>500000</v>
      </c>
      <c r="J36" s="29"/>
      <c r="K36" s="29"/>
      <c r="L36" s="124"/>
      <c r="M36" s="112">
        <v>299699</v>
      </c>
      <c r="N36" s="1422"/>
      <c r="O36" s="73"/>
      <c r="P36" s="112"/>
      <c r="Q36" s="1455"/>
      <c r="R36" s="1868"/>
      <c r="S36" s="1838"/>
      <c r="T36" s="1868"/>
      <c r="U36" s="1459"/>
      <c r="V36" s="112">
        <f>M36+P36-S36</f>
        <v>299699</v>
      </c>
      <c r="W36" s="606"/>
      <c r="X36" s="629"/>
      <c r="Y36" s="609"/>
      <c r="Z36" s="112"/>
      <c r="AA36" s="1455"/>
    </row>
    <row r="37" spans="2:27" ht="12" customHeight="1">
      <c r="B37" s="29" t="s">
        <v>646</v>
      </c>
      <c r="C37" s="188"/>
      <c r="D37" s="29"/>
      <c r="E37" s="29"/>
      <c r="F37" s="29"/>
      <c r="G37" s="29"/>
      <c r="H37" s="29"/>
      <c r="I37" s="112"/>
      <c r="J37" s="29"/>
      <c r="K37" s="29"/>
      <c r="L37" s="124"/>
      <c r="M37" s="112"/>
      <c r="N37" s="1422"/>
      <c r="O37" s="73"/>
      <c r="P37" s="112"/>
      <c r="Q37" s="1455"/>
      <c r="R37" s="1868"/>
      <c r="S37" s="1838"/>
      <c r="T37" s="1868"/>
      <c r="U37" s="1459"/>
      <c r="V37" s="112"/>
      <c r="W37" s="606"/>
      <c r="X37" s="629"/>
      <c r="Y37" s="609"/>
      <c r="Z37" s="112"/>
      <c r="AA37" s="1455"/>
    </row>
    <row r="38" spans="2:27" ht="12" customHeight="1">
      <c r="B38" s="29" t="s">
        <v>647</v>
      </c>
      <c r="C38" s="188">
        <f>C36+1</f>
        <v>16</v>
      </c>
      <c r="D38" s="29"/>
      <c r="E38" s="111">
        <v>1567775</v>
      </c>
      <c r="F38" s="29"/>
      <c r="G38" s="29"/>
      <c r="H38" s="29"/>
      <c r="I38" s="112">
        <v>300000</v>
      </c>
      <c r="J38" s="29"/>
      <c r="K38" s="29"/>
      <c r="L38" s="124"/>
      <c r="M38" s="112">
        <v>1868113</v>
      </c>
      <c r="N38" s="1422"/>
      <c r="O38" s="73"/>
      <c r="P38" s="112"/>
      <c r="Q38" s="1455"/>
      <c r="R38" s="1868"/>
      <c r="S38" s="1838"/>
      <c r="T38" s="1868"/>
      <c r="U38" s="1459"/>
      <c r="V38" s="112">
        <f>M38+P38-S38</f>
        <v>1868113</v>
      </c>
      <c r="W38" s="606"/>
      <c r="X38" s="629"/>
      <c r="Y38" s="609"/>
      <c r="Z38" s="112"/>
      <c r="AA38" s="1455"/>
    </row>
    <row r="39" spans="2:27" ht="12" customHeight="1">
      <c r="B39" s="32"/>
      <c r="C39" s="189">
        <f>C38+1</f>
        <v>17</v>
      </c>
      <c r="D39" s="32"/>
      <c r="E39" s="236">
        <f>SUM(E34:E38)</f>
        <v>3046376</v>
      </c>
      <c r="F39" s="32"/>
      <c r="G39" s="32"/>
      <c r="H39" s="32"/>
      <c r="I39" s="236">
        <f>SUM(I34:I38)</f>
        <v>698832</v>
      </c>
      <c r="J39" s="32"/>
      <c r="K39" s="32"/>
      <c r="L39" s="1451"/>
      <c r="M39" s="236">
        <f>SUM(M34:M38)</f>
        <v>2397779</v>
      </c>
      <c r="N39" s="1452"/>
      <c r="O39" s="300"/>
      <c r="P39" s="236">
        <f>SUM(P34:P38)</f>
        <v>-29163</v>
      </c>
      <c r="Q39" s="1458"/>
      <c r="R39" s="1884"/>
      <c r="S39" s="1841">
        <f>SUM(S34:S38)</f>
        <v>-23102</v>
      </c>
      <c r="T39" s="1884"/>
      <c r="U39" s="1462"/>
      <c r="V39" s="236">
        <f>SUM(V34:V38)</f>
        <v>2391718</v>
      </c>
      <c r="W39" s="608"/>
      <c r="X39" s="629"/>
      <c r="Y39" s="1500"/>
      <c r="Z39" s="112"/>
      <c r="AA39" s="1455"/>
    </row>
    <row r="40" spans="2:27" ht="12" customHeight="1">
      <c r="B40" s="32"/>
      <c r="C40" s="189">
        <f>C39+1</f>
        <v>18</v>
      </c>
      <c r="D40" s="32"/>
      <c r="E40" s="614">
        <f>E39+E32+E30-E26-E24</f>
        <v>-18587246</v>
      </c>
      <c r="F40" s="32"/>
      <c r="G40" s="32"/>
      <c r="H40" s="32"/>
      <c r="I40" s="614">
        <f>I39+I32+I30-I26-I24</f>
        <v>-12891500</v>
      </c>
      <c r="J40" s="32"/>
      <c r="K40" s="32"/>
      <c r="L40" s="1451"/>
      <c r="M40" s="614">
        <f>M39+M32+M30-M26-M24</f>
        <v>-16539648</v>
      </c>
      <c r="N40" s="1452"/>
      <c r="O40" s="300"/>
      <c r="P40" s="614">
        <f>P39+P32+P30-P26-P24</f>
        <v>-46314</v>
      </c>
      <c r="Q40" s="1458"/>
      <c r="R40" s="1884"/>
      <c r="S40" s="1842">
        <f>S24+S26+S30+S32+S39</f>
        <v>-23102</v>
      </c>
      <c r="T40" s="1884"/>
      <c r="U40" s="1462"/>
      <c r="V40" s="614">
        <f>V39+V32+V30-V26-V24</f>
        <v>-16562860</v>
      </c>
      <c r="W40" s="608"/>
      <c r="X40" s="629"/>
      <c r="Y40" s="1500"/>
      <c r="Z40" s="242"/>
      <c r="AA40" s="1455"/>
    </row>
    <row r="41" spans="2:27" ht="14.25" customHeight="1">
      <c r="B41" s="52" t="s">
        <v>318</v>
      </c>
      <c r="C41" s="188"/>
      <c r="D41" s="52"/>
      <c r="E41" s="52"/>
      <c r="F41" s="52"/>
      <c r="H41" s="52"/>
      <c r="I41" s="242"/>
      <c r="J41" s="52"/>
      <c r="K41" s="52"/>
      <c r="L41" s="124"/>
      <c r="M41" s="242"/>
      <c r="N41" s="1453"/>
      <c r="O41" s="527"/>
      <c r="P41" s="242"/>
      <c r="Q41" s="1455"/>
      <c r="R41" s="1868"/>
      <c r="S41" s="1838"/>
      <c r="T41" s="1868"/>
      <c r="U41" s="1459"/>
      <c r="V41" s="242"/>
      <c r="W41" s="606"/>
      <c r="X41" s="629"/>
      <c r="Y41" s="609"/>
      <c r="Z41" s="242"/>
      <c r="AA41" s="1455"/>
    </row>
    <row r="42" spans="2:27" ht="12" customHeight="1" thickBot="1">
      <c r="B42" s="238" t="s">
        <v>229</v>
      </c>
      <c r="C42" s="195">
        <f>C40+1</f>
        <v>19</v>
      </c>
      <c r="D42" s="238"/>
      <c r="E42" s="243">
        <f>E10+E40</f>
        <v>-7926477</v>
      </c>
      <c r="F42" s="238"/>
      <c r="G42" s="1516"/>
      <c r="H42" s="238"/>
      <c r="I42" s="243">
        <f>I10+I40</f>
        <v>0</v>
      </c>
      <c r="J42" s="238"/>
      <c r="K42" s="238"/>
      <c r="L42" s="431"/>
      <c r="M42" s="243">
        <f>M10+M40</f>
        <v>-4348300</v>
      </c>
      <c r="N42" s="116"/>
      <c r="O42" s="1454"/>
      <c r="P42" s="243">
        <f>P10+P40</f>
        <v>0</v>
      </c>
      <c r="Q42" s="615"/>
      <c r="R42" s="1885"/>
      <c r="S42" s="1843"/>
      <c r="T42" s="1885"/>
      <c r="U42" s="1463"/>
      <c r="V42" s="243">
        <f>V10+V40</f>
        <v>-4348300</v>
      </c>
      <c r="W42" s="1466"/>
      <c r="X42" s="1475"/>
      <c r="Y42" s="609"/>
      <c r="Z42" s="242"/>
      <c r="AA42" s="1474"/>
    </row>
    <row r="43" spans="2:27" ht="9" customHeight="1">
      <c r="B43" s="168"/>
      <c r="C43" s="168"/>
      <c r="D43" s="168"/>
      <c r="E43" s="168"/>
      <c r="F43" s="168"/>
      <c r="G43" s="1762"/>
      <c r="H43" s="168"/>
      <c r="I43" s="1763"/>
      <c r="J43" s="168"/>
      <c r="K43" s="168"/>
      <c r="L43" s="1764"/>
      <c r="M43" s="1763"/>
      <c r="N43" s="1765"/>
      <c r="O43" s="1766"/>
      <c r="P43" s="1763"/>
      <c r="Q43" s="1767"/>
      <c r="R43" s="1767"/>
      <c r="S43" s="1768"/>
      <c r="T43" s="1767"/>
      <c r="U43" s="1459"/>
      <c r="V43" s="242"/>
      <c r="W43" s="613"/>
      <c r="X43" s="1475"/>
      <c r="Y43" s="609"/>
      <c r="Z43" s="242"/>
      <c r="AA43" s="1474"/>
    </row>
    <row r="44" spans="2:21" s="137" customFormat="1" ht="12.75" customHeight="1">
      <c r="B44" s="1921" t="s">
        <v>1300</v>
      </c>
      <c r="C44" s="1921"/>
      <c r="D44" s="1921"/>
      <c r="E44" s="1921"/>
      <c r="F44" s="1921"/>
      <c r="G44" s="1921"/>
      <c r="H44" s="1921"/>
      <c r="I44" s="1921"/>
      <c r="J44" s="1921"/>
      <c r="K44" s="1921"/>
      <c r="L44" s="1921"/>
      <c r="M44" s="1921"/>
      <c r="N44" s="1921"/>
      <c r="O44" s="1921"/>
      <c r="P44" s="1921"/>
      <c r="Q44" s="1921"/>
      <c r="R44" s="1921"/>
      <c r="S44" s="1921"/>
      <c r="T44" s="1846"/>
      <c r="U44" s="606"/>
    </row>
    <row r="45" spans="2:6" ht="12.75">
      <c r="B45" s="591" t="s">
        <v>1368</v>
      </c>
      <c r="C45" s="591"/>
      <c r="D45" s="591"/>
      <c r="E45" s="591"/>
      <c r="F45" s="591"/>
    </row>
  </sheetData>
  <sheetProtection/>
  <mergeCells count="7">
    <mergeCell ref="A1:A2"/>
    <mergeCell ref="S8:S9"/>
    <mergeCell ref="M7:V7"/>
    <mergeCell ref="B44:S44"/>
    <mergeCell ref="B3:W3"/>
    <mergeCell ref="B4:W4"/>
    <mergeCell ref="B5:W5"/>
  </mergeCells>
  <printOptions/>
  <pageMargins left="0.3937007874015748" right="0.3937007874015748" top="0.5905511811023623" bottom="0.3937007874015748" header="0.5118110236220472" footer="0.31496062992125984"/>
  <pageSetup horizontalDpi="600" verticalDpi="600" orientation="landscape" scale="95" r:id="rId1"/>
  <headerFooter alignWithMargins="0">
    <oddHeader xml:space="preserve">&amp;LOrganisme  __&amp;UMunicipalité XYZ&amp;U______________________
&amp;RCode géographique __&amp;U99999&amp;U_ </oddHeader>
    <oddFooter>&amp;R
</oddFooter>
  </headerFooter>
</worksheet>
</file>

<file path=xl/worksheets/sheet11.xml><?xml version="1.0" encoding="utf-8"?>
<worksheet xmlns="http://schemas.openxmlformats.org/spreadsheetml/2006/main" xmlns:r="http://schemas.openxmlformats.org/officeDocument/2006/relationships">
  <sheetPr codeName="Feuil8"/>
  <dimension ref="A1:AG54"/>
  <sheetViews>
    <sheetView zoomScalePageLayoutView="0" workbookViewId="0" topLeftCell="G1">
      <selection activeCell="U48" sqref="U48"/>
    </sheetView>
  </sheetViews>
  <sheetFormatPr defaultColWidth="11.421875" defaultRowHeight="12.75"/>
  <cols>
    <col min="1" max="1" width="2.7109375" style="1" customWidth="1"/>
    <col min="2" max="2" width="46.8515625" style="1" customWidth="1"/>
    <col min="3" max="3" width="2.28125" style="1" customWidth="1"/>
    <col min="4" max="4" width="1.28515625" style="1" customWidth="1"/>
    <col min="5" max="5" width="14.00390625" style="1" customWidth="1"/>
    <col min="6" max="6" width="1.28515625" style="1" customWidth="1"/>
    <col min="7" max="7" width="1.1484375" style="1" customWidth="1"/>
    <col min="8" max="8" width="1.28515625" style="1" customWidth="1"/>
    <col min="9" max="9" width="12.421875" style="1" customWidth="1"/>
    <col min="10" max="12" width="1.1484375" style="1" customWidth="1"/>
    <col min="13" max="13" width="12.28125" style="1" customWidth="1"/>
    <col min="14" max="15" width="1.28515625" style="1" customWidth="1"/>
    <col min="16" max="16" width="11.7109375" style="1" customWidth="1"/>
    <col min="17" max="18" width="1.28515625" style="1" customWidth="1"/>
    <col min="19" max="19" width="7.421875" style="1" customWidth="1"/>
    <col min="20" max="21" width="1.28515625" style="1" customWidth="1"/>
    <col min="22" max="22" width="12.421875" style="1" customWidth="1"/>
    <col min="23" max="24" width="1.421875" style="19" customWidth="1"/>
    <col min="25" max="25" width="11.421875" style="19" customWidth="1"/>
    <col min="26" max="16384" width="11.421875" style="1" customWidth="1"/>
  </cols>
  <sheetData>
    <row r="1" ht="12.75" customHeight="1">
      <c r="A1" s="1929" t="s">
        <v>716</v>
      </c>
    </row>
    <row r="2" spans="1:24" ht="12.75">
      <c r="A2" s="1929"/>
      <c r="V2" s="583"/>
      <c r="W2" s="144"/>
      <c r="X2" s="144"/>
    </row>
    <row r="3" spans="2:23" ht="12.75">
      <c r="B3" s="1930" t="s">
        <v>1464</v>
      </c>
      <c r="C3" s="1930"/>
      <c r="D3" s="1930"/>
      <c r="E3" s="1930"/>
      <c r="F3" s="1930"/>
      <c r="G3" s="1930"/>
      <c r="H3" s="1930"/>
      <c r="I3" s="1930"/>
      <c r="J3" s="1930"/>
      <c r="K3" s="1930"/>
      <c r="L3" s="1930"/>
      <c r="M3" s="1930"/>
      <c r="N3" s="1930"/>
      <c r="O3" s="1930"/>
      <c r="P3" s="1930"/>
      <c r="Q3" s="1930"/>
      <c r="R3" s="1930"/>
      <c r="S3" s="1930"/>
      <c r="T3" s="1930"/>
      <c r="U3" s="1930"/>
      <c r="V3" s="1930"/>
      <c r="W3" s="144"/>
    </row>
    <row r="4" spans="2:23" ht="12.75">
      <c r="B4" s="1924" t="s">
        <v>991</v>
      </c>
      <c r="C4" s="1924"/>
      <c r="D4" s="1924"/>
      <c r="E4" s="1924"/>
      <c r="F4" s="1924"/>
      <c r="G4" s="1924"/>
      <c r="H4" s="1924"/>
      <c r="I4" s="1924"/>
      <c r="J4" s="1924"/>
      <c r="K4" s="1924"/>
      <c r="L4" s="1924"/>
      <c r="M4" s="1924"/>
      <c r="N4" s="1924"/>
      <c r="O4" s="1924"/>
      <c r="P4" s="1924"/>
      <c r="Q4" s="1924"/>
      <c r="R4" s="1924"/>
      <c r="S4" s="1924"/>
      <c r="T4" s="1924"/>
      <c r="U4" s="1924"/>
      <c r="V4" s="1924"/>
      <c r="W4" s="141"/>
    </row>
    <row r="5" spans="2:23" ht="12.75">
      <c r="B5" s="1930" t="s">
        <v>613</v>
      </c>
      <c r="C5" s="1930"/>
      <c r="D5" s="1930"/>
      <c r="E5" s="1930"/>
      <c r="F5" s="1930"/>
      <c r="G5" s="1930"/>
      <c r="H5" s="1930"/>
      <c r="I5" s="1930"/>
      <c r="J5" s="1930"/>
      <c r="K5" s="1930"/>
      <c r="L5" s="1930"/>
      <c r="M5" s="1930"/>
      <c r="N5" s="1930"/>
      <c r="O5" s="1930"/>
      <c r="P5" s="1930"/>
      <c r="Q5" s="1930"/>
      <c r="R5" s="1930"/>
      <c r="S5" s="1930"/>
      <c r="T5" s="1930"/>
      <c r="U5" s="1930"/>
      <c r="V5" s="1930"/>
      <c r="W5" s="144"/>
    </row>
    <row r="6" spans="2:23" ht="12.75">
      <c r="B6" s="69"/>
      <c r="C6" s="69"/>
      <c r="D6" s="69"/>
      <c r="E6" s="69"/>
      <c r="F6" s="69"/>
      <c r="G6" s="70"/>
      <c r="H6" s="70"/>
      <c r="I6" s="656"/>
      <c r="J6" s="656"/>
      <c r="K6" s="656"/>
      <c r="L6" s="656"/>
      <c r="M6" s="71"/>
      <c r="N6" s="71"/>
      <c r="O6" s="71"/>
      <c r="P6" s="72"/>
      <c r="Q6" s="72"/>
      <c r="R6" s="72"/>
      <c r="S6" s="72"/>
      <c r="T6" s="72"/>
      <c r="U6" s="72"/>
      <c r="V6" s="72"/>
      <c r="W6" s="29"/>
    </row>
    <row r="7" spans="2:23" ht="12.75">
      <c r="B7" s="31"/>
      <c r="C7" s="31"/>
      <c r="D7" s="618"/>
      <c r="E7" s="538" t="s">
        <v>651</v>
      </c>
      <c r="F7" s="618"/>
      <c r="G7" s="272"/>
      <c r="H7" s="272"/>
      <c r="I7" s="657" t="s">
        <v>55</v>
      </c>
      <c r="J7" s="1421"/>
      <c r="K7" s="1421"/>
      <c r="L7" s="658"/>
      <c r="M7" s="1900" t="s">
        <v>650</v>
      </c>
      <c r="N7" s="1900"/>
      <c r="O7" s="1900"/>
      <c r="P7" s="1900"/>
      <c r="Q7" s="1900"/>
      <c r="R7" s="1900"/>
      <c r="S7" s="1900"/>
      <c r="T7" s="1900"/>
      <c r="U7" s="1900"/>
      <c r="V7" s="1900"/>
      <c r="W7" s="638"/>
    </row>
    <row r="8" spans="2:23" ht="12.75" customHeight="1">
      <c r="B8" s="31"/>
      <c r="C8" s="31"/>
      <c r="D8" s="141"/>
      <c r="E8" s="537" t="s">
        <v>1272</v>
      </c>
      <c r="F8" s="141"/>
      <c r="G8" s="272"/>
      <c r="H8" s="272"/>
      <c r="I8" s="448" t="s">
        <v>1272</v>
      </c>
      <c r="J8" s="659"/>
      <c r="K8" s="659"/>
      <c r="L8" s="659"/>
      <c r="M8" s="448" t="s">
        <v>1272</v>
      </c>
      <c r="N8" s="659"/>
      <c r="O8" s="74"/>
      <c r="P8" s="660" t="s">
        <v>1273</v>
      </c>
      <c r="Q8" s="660"/>
      <c r="R8" s="660"/>
      <c r="S8" s="1926" t="s">
        <v>813</v>
      </c>
      <c r="T8" s="660"/>
      <c r="U8" s="661"/>
      <c r="V8" s="660" t="s">
        <v>1274</v>
      </c>
      <c r="W8" s="448"/>
    </row>
    <row r="9" spans="2:23" ht="15" customHeight="1" thickBot="1">
      <c r="B9" s="15"/>
      <c r="C9" s="15"/>
      <c r="D9" s="587"/>
      <c r="E9" s="588" t="s">
        <v>1275</v>
      </c>
      <c r="F9" s="587"/>
      <c r="G9" s="15"/>
      <c r="H9" s="15"/>
      <c r="I9" s="539" t="s">
        <v>1275</v>
      </c>
      <c r="J9" s="539"/>
      <c r="K9" s="539"/>
      <c r="L9" s="540"/>
      <c r="M9" s="539" t="s">
        <v>1275</v>
      </c>
      <c r="N9" s="539"/>
      <c r="O9" s="540"/>
      <c r="P9" s="77" t="s">
        <v>353</v>
      </c>
      <c r="Q9" s="77"/>
      <c r="R9" s="77"/>
      <c r="S9" s="1927"/>
      <c r="T9" s="77"/>
      <c r="U9" s="207"/>
      <c r="V9" s="77" t="s">
        <v>1097</v>
      </c>
      <c r="W9" s="183"/>
    </row>
    <row r="10" spans="7:22" ht="12.75">
      <c r="G10" s="519"/>
      <c r="H10" s="519"/>
      <c r="I10" s="520"/>
      <c r="J10" s="520"/>
      <c r="K10" s="520"/>
      <c r="M10" s="520"/>
      <c r="N10" s="520"/>
      <c r="O10" s="520"/>
      <c r="P10" s="521"/>
      <c r="Q10" s="521"/>
      <c r="R10" s="1769"/>
      <c r="S10" s="1769"/>
      <c r="T10" s="1769"/>
      <c r="U10" s="521"/>
      <c r="V10" s="521"/>
    </row>
    <row r="11" spans="2:23" ht="12.75">
      <c r="B11" s="46" t="s">
        <v>1159</v>
      </c>
      <c r="C11" s="274">
        <v>1</v>
      </c>
      <c r="D11" s="46"/>
      <c r="E11" s="1704">
        <f>'S7  Résultats par org'!$E$43</f>
        <v>13228147</v>
      </c>
      <c r="F11" s="46"/>
      <c r="G11" s="47"/>
      <c r="H11" s="274"/>
      <c r="I11" s="523">
        <f>'S7  Résultats par org'!$H$43</f>
        <v>9314037</v>
      </c>
      <c r="J11" s="523"/>
      <c r="K11" s="274"/>
      <c r="L11" s="274"/>
      <c r="M11" s="1610">
        <f>'S7  Résultats par org'!$K$43</f>
        <v>6991099</v>
      </c>
      <c r="N11" s="523"/>
      <c r="O11" s="524"/>
      <c r="P11" s="523">
        <f>'S7  Résultats par org'!$Q$43</f>
        <v>213721</v>
      </c>
      <c r="Q11" s="523"/>
      <c r="R11" s="1770"/>
      <c r="S11" s="1770">
        <f>'S7  Résultats par org'!S43</f>
        <v>0</v>
      </c>
      <c r="T11" s="1770"/>
      <c r="U11" s="662"/>
      <c r="V11" s="523">
        <f>M11+P11</f>
        <v>7204820</v>
      </c>
      <c r="W11" s="525"/>
    </row>
    <row r="12" spans="2:23" ht="12.75">
      <c r="B12" s="52"/>
      <c r="C12" s="273"/>
      <c r="D12" s="52"/>
      <c r="E12" s="1705"/>
      <c r="F12" s="52"/>
      <c r="H12" s="273"/>
      <c r="I12" s="663"/>
      <c r="J12" s="663"/>
      <c r="K12" s="273"/>
      <c r="L12" s="273"/>
      <c r="M12" s="526"/>
      <c r="N12" s="526"/>
      <c r="O12" s="527"/>
      <c r="P12" s="104"/>
      <c r="Q12" s="104"/>
      <c r="R12" s="1771"/>
      <c r="S12" s="1771"/>
      <c r="T12" s="1771"/>
      <c r="U12" s="106"/>
      <c r="V12" s="104"/>
      <c r="W12" s="40"/>
    </row>
    <row r="13" spans="2:23" ht="12.75">
      <c r="B13" s="31" t="s">
        <v>658</v>
      </c>
      <c r="C13" s="273"/>
      <c r="D13" s="31"/>
      <c r="E13" s="1544"/>
      <c r="F13" s="31"/>
      <c r="H13" s="273"/>
      <c r="I13" s="530"/>
      <c r="J13" s="530"/>
      <c r="K13" s="273"/>
      <c r="L13" s="273"/>
      <c r="M13" s="529"/>
      <c r="N13" s="529"/>
      <c r="O13" s="73"/>
      <c r="P13" s="530"/>
      <c r="Q13" s="530"/>
      <c r="R13" s="1772"/>
      <c r="S13" s="1772"/>
      <c r="T13" s="1772"/>
      <c r="U13" s="664"/>
      <c r="V13" s="530"/>
      <c r="W13" s="142"/>
    </row>
    <row r="14" spans="2:23" ht="9" customHeight="1">
      <c r="B14" s="31"/>
      <c r="C14" s="273"/>
      <c r="D14" s="31"/>
      <c r="E14" s="1544"/>
      <c r="F14" s="31"/>
      <c r="H14" s="273"/>
      <c r="I14" s="530"/>
      <c r="J14" s="530"/>
      <c r="K14" s="273"/>
      <c r="L14" s="273"/>
      <c r="M14" s="529"/>
      <c r="N14" s="529"/>
      <c r="O14" s="73"/>
      <c r="P14" s="530"/>
      <c r="Q14" s="530"/>
      <c r="R14" s="1772"/>
      <c r="S14" s="1772"/>
      <c r="T14" s="1772"/>
      <c r="U14" s="664"/>
      <c r="V14" s="530"/>
      <c r="W14" s="142"/>
    </row>
    <row r="15" spans="2:23" ht="12.75">
      <c r="B15" s="31" t="s">
        <v>487</v>
      </c>
      <c r="C15" s="273">
        <f>C11+1</f>
        <v>2</v>
      </c>
      <c r="D15" s="63" t="s">
        <v>1279</v>
      </c>
      <c r="E15" s="1635">
        <f>'S9  Ex. inv. par org.'!E24</f>
        <v>41315776</v>
      </c>
      <c r="F15" s="63" t="s">
        <v>1280</v>
      </c>
      <c r="H15" s="63" t="s">
        <v>1279</v>
      </c>
      <c r="I15" s="112">
        <f>'S9  Ex. inv. par org.'!I24</f>
        <v>62607432</v>
      </c>
      <c r="J15" s="63" t="s">
        <v>1280</v>
      </c>
      <c r="K15" s="273"/>
      <c r="L15" s="63" t="s">
        <v>1279</v>
      </c>
      <c r="M15" s="112">
        <f>'S9  Ex. inv. par org.'!$M$24</f>
        <v>54213347</v>
      </c>
      <c r="N15" s="63" t="s">
        <v>1280</v>
      </c>
      <c r="O15" s="63" t="s">
        <v>1279</v>
      </c>
      <c r="P15" s="95">
        <f>'S9  Ex. inv. par org.'!$P$24</f>
        <v>17151</v>
      </c>
      <c r="Q15" s="63" t="s">
        <v>1280</v>
      </c>
      <c r="R15" s="1886" t="s">
        <v>1279</v>
      </c>
      <c r="S15" s="1773"/>
      <c r="T15" s="1886" t="s">
        <v>1280</v>
      </c>
      <c r="U15" s="63" t="s">
        <v>1279</v>
      </c>
      <c r="V15" s="27">
        <f>M15+P15-S15</f>
        <v>54230498</v>
      </c>
      <c r="W15" s="63" t="s">
        <v>1280</v>
      </c>
    </row>
    <row r="16" spans="2:23" ht="9" customHeight="1">
      <c r="B16" s="31"/>
      <c r="C16" s="273"/>
      <c r="D16" s="31"/>
      <c r="E16" s="1544"/>
      <c r="F16" s="31"/>
      <c r="H16" s="273"/>
      <c r="I16" s="104"/>
      <c r="J16" s="104"/>
      <c r="K16" s="273"/>
      <c r="L16" s="396"/>
      <c r="M16" s="112"/>
      <c r="N16" s="112"/>
      <c r="O16" s="73"/>
      <c r="P16" s="104"/>
      <c r="Q16" s="104"/>
      <c r="R16" s="1771"/>
      <c r="S16" s="1771"/>
      <c r="T16" s="1771"/>
      <c r="U16" s="106"/>
      <c r="V16" s="104"/>
      <c r="W16" s="112"/>
    </row>
    <row r="17" spans="2:23" ht="12.75">
      <c r="B17" s="31" t="s">
        <v>581</v>
      </c>
      <c r="C17" s="273">
        <f>C15+1</f>
        <v>3</v>
      </c>
      <c r="D17" s="31"/>
      <c r="E17" s="1635">
        <v>52802</v>
      </c>
      <c r="F17" s="31"/>
      <c r="H17" s="273"/>
      <c r="I17" s="535">
        <v>135000</v>
      </c>
      <c r="J17" s="95"/>
      <c r="K17" s="273"/>
      <c r="L17" s="396"/>
      <c r="M17" s="535">
        <f>'S8  Ex. fonct. par org.'!$K$17</f>
        <v>122251</v>
      </c>
      <c r="N17" s="112"/>
      <c r="O17" s="73"/>
      <c r="P17" s="95">
        <f>'S8  Ex. fonct. par org.'!$N$17</f>
        <v>0</v>
      </c>
      <c r="Q17" s="95"/>
      <c r="R17" s="1773"/>
      <c r="S17" s="1773"/>
      <c r="T17" s="1773"/>
      <c r="U17" s="518"/>
      <c r="V17" s="27">
        <f>M17+P17-S17</f>
        <v>122251</v>
      </c>
      <c r="W17" s="112"/>
    </row>
    <row r="18" spans="2:23" ht="9" customHeight="1">
      <c r="B18" s="31"/>
      <c r="C18" s="273"/>
      <c r="D18" s="31"/>
      <c r="E18" s="1544"/>
      <c r="F18" s="31"/>
      <c r="H18" s="273"/>
      <c r="I18" s="95"/>
      <c r="J18" s="95"/>
      <c r="K18" s="273"/>
      <c r="L18" s="273"/>
      <c r="M18" s="112"/>
      <c r="N18" s="112"/>
      <c r="O18" s="73"/>
      <c r="P18" s="95"/>
      <c r="Q18" s="95"/>
      <c r="R18" s="1773"/>
      <c r="S18" s="1773"/>
      <c r="T18" s="1773"/>
      <c r="U18" s="518"/>
      <c r="V18" s="95"/>
      <c r="W18" s="112"/>
    </row>
    <row r="19" spans="2:23" ht="12.75">
      <c r="B19" s="29" t="s">
        <v>582</v>
      </c>
      <c r="C19" s="273">
        <f>C17+1</f>
        <v>4</v>
      </c>
      <c r="D19" s="29"/>
      <c r="E19" s="1706">
        <f>'S7  Résultats par org'!E41</f>
        <v>15306946</v>
      </c>
      <c r="F19" s="29"/>
      <c r="H19" s="273"/>
      <c r="I19" s="650">
        <f>'S8  Ex. fonct. par org.'!H16</f>
        <v>17100000</v>
      </c>
      <c r="J19" s="104"/>
      <c r="K19" s="273"/>
      <c r="L19" s="273"/>
      <c r="M19" s="650">
        <f>'S8  Ex. fonct. par org.'!$K$16</f>
        <v>17063053</v>
      </c>
      <c r="N19" s="112"/>
      <c r="O19" s="73"/>
      <c r="P19" s="95">
        <f>'S8  Ex. fonct. par org.'!$N$16</f>
        <v>132621</v>
      </c>
      <c r="Q19" s="104"/>
      <c r="R19" s="1771"/>
      <c r="S19" s="1771"/>
      <c r="T19" s="1771"/>
      <c r="U19" s="106"/>
      <c r="V19" s="27">
        <f>M19+P19-S19</f>
        <v>17195674</v>
      </c>
      <c r="W19" s="112"/>
    </row>
    <row r="20" spans="2:23" ht="9" customHeight="1">
      <c r="B20" s="50"/>
      <c r="C20" s="273"/>
      <c r="D20" s="50"/>
      <c r="E20" s="1682"/>
      <c r="F20" s="50"/>
      <c r="H20" s="273"/>
      <c r="I20" s="104"/>
      <c r="J20" s="104"/>
      <c r="K20" s="273"/>
      <c r="L20" s="73"/>
      <c r="M20" s="112"/>
      <c r="N20" s="112"/>
      <c r="O20" s="73"/>
      <c r="P20" s="104"/>
      <c r="Q20" s="104"/>
      <c r="R20" s="1771"/>
      <c r="S20" s="1771"/>
      <c r="T20" s="1771"/>
      <c r="U20" s="106"/>
      <c r="V20" s="104"/>
      <c r="W20" s="112"/>
    </row>
    <row r="21" spans="2:23" ht="12.75">
      <c r="B21" s="29" t="s">
        <v>583</v>
      </c>
      <c r="C21" s="273">
        <f>C19+1</f>
        <v>5</v>
      </c>
      <c r="D21" s="29"/>
      <c r="E21" s="1543">
        <v>58376</v>
      </c>
      <c r="F21" s="29"/>
      <c r="H21" s="273"/>
      <c r="I21" s="104"/>
      <c r="J21" s="104"/>
      <c r="K21" s="273"/>
      <c r="L21" s="396"/>
      <c r="M21" s="112">
        <f>'S8  Ex. fonct. par org.'!$K$18</f>
        <v>720146</v>
      </c>
      <c r="N21" s="112"/>
      <c r="O21" s="73"/>
      <c r="P21" s="104">
        <f>'S8  Ex. fonct. par org.'!$N$18</f>
        <v>10757</v>
      </c>
      <c r="Q21" s="104"/>
      <c r="R21" s="1771"/>
      <c r="S21" s="1771"/>
      <c r="T21" s="1771"/>
      <c r="U21" s="106"/>
      <c r="V21" s="27">
        <f>M21+P21-S21</f>
        <v>730903</v>
      </c>
      <c r="W21" s="112"/>
    </row>
    <row r="22" spans="2:23" ht="9" customHeight="1">
      <c r="B22" s="29"/>
      <c r="C22" s="273"/>
      <c r="D22" s="29"/>
      <c r="E22" s="1543"/>
      <c r="F22" s="29"/>
      <c r="H22" s="273"/>
      <c r="I22" s="104"/>
      <c r="J22" s="104"/>
      <c r="K22" s="273"/>
      <c r="L22" s="396"/>
      <c r="M22" s="104"/>
      <c r="N22" s="104"/>
      <c r="O22" s="527"/>
      <c r="P22" s="104"/>
      <c r="Q22" s="104"/>
      <c r="R22" s="1771"/>
      <c r="S22" s="1771"/>
      <c r="T22" s="1771"/>
      <c r="U22" s="106"/>
      <c r="V22" s="104"/>
      <c r="W22" s="112"/>
    </row>
    <row r="23" spans="2:24" ht="12.75">
      <c r="B23" s="47" t="s">
        <v>1211</v>
      </c>
      <c r="C23" s="273">
        <f>C21+1</f>
        <v>6</v>
      </c>
      <c r="D23" s="47"/>
      <c r="E23" s="681"/>
      <c r="F23" s="47"/>
      <c r="H23" s="274"/>
      <c r="I23" s="108"/>
      <c r="J23" s="108"/>
      <c r="K23" s="273"/>
      <c r="L23" s="274"/>
      <c r="M23" s="108"/>
      <c r="N23" s="108"/>
      <c r="O23" s="524"/>
      <c r="P23" s="108"/>
      <c r="Q23" s="108"/>
      <c r="R23" s="1774"/>
      <c r="S23" s="1774"/>
      <c r="T23" s="1774"/>
      <c r="U23" s="106"/>
      <c r="V23" s="95">
        <f>M23+P23</f>
        <v>0</v>
      </c>
      <c r="W23" s="1501"/>
      <c r="X23" s="720"/>
    </row>
    <row r="24" spans="2:23" ht="12.75" customHeight="1">
      <c r="B24" s="47"/>
      <c r="C24" s="418">
        <f>C23+1</f>
        <v>7</v>
      </c>
      <c r="D24" s="47"/>
      <c r="E24" s="681">
        <f>-E15+E17+E19+E21+E23</f>
        <v>-25897652</v>
      </c>
      <c r="F24" s="47"/>
      <c r="G24" s="33"/>
      <c r="H24" s="274"/>
      <c r="I24" s="108">
        <f>-I15+I17+I19+I21+I23</f>
        <v>-45372432</v>
      </c>
      <c r="J24" s="108"/>
      <c r="K24" s="418"/>
      <c r="L24" s="274"/>
      <c r="M24" s="108">
        <f>-M15+M17+M19+M21+M23</f>
        <v>-36307897</v>
      </c>
      <c r="N24" s="108"/>
      <c r="O24" s="524"/>
      <c r="P24" s="108">
        <f>-P15+P17+P19+P21+P23</f>
        <v>126227</v>
      </c>
      <c r="Q24" s="108"/>
      <c r="R24" s="1774"/>
      <c r="S24" s="1774"/>
      <c r="T24" s="1774"/>
      <c r="U24" s="665"/>
      <c r="V24" s="99">
        <f>-V15+V17+V19+V21+V23</f>
        <v>-36181670</v>
      </c>
      <c r="W24" s="40"/>
    </row>
    <row r="25" spans="2:23" ht="12.75" customHeight="1">
      <c r="B25" s="19"/>
      <c r="C25" s="273"/>
      <c r="D25" s="19"/>
      <c r="E25" s="1384"/>
      <c r="F25" s="19"/>
      <c r="H25" s="273"/>
      <c r="I25" s="104"/>
      <c r="J25" s="104"/>
      <c r="K25" s="273"/>
      <c r="L25" s="273"/>
      <c r="M25" s="104"/>
      <c r="N25" s="104"/>
      <c r="O25" s="527"/>
      <c r="P25" s="104"/>
      <c r="Q25" s="104"/>
      <c r="R25" s="1771"/>
      <c r="S25" s="1771"/>
      <c r="T25" s="1771"/>
      <c r="U25" s="106"/>
      <c r="V25" s="104"/>
      <c r="W25" s="40"/>
    </row>
    <row r="26" spans="2:23" ht="14.25" customHeight="1">
      <c r="B26" s="19" t="s">
        <v>488</v>
      </c>
      <c r="C26" s="273">
        <f>C24+1</f>
        <v>8</v>
      </c>
      <c r="D26" s="19"/>
      <c r="E26" s="1384">
        <v>-1046710</v>
      </c>
      <c r="F26" s="19"/>
      <c r="H26" s="273"/>
      <c r="I26" s="104">
        <v>150000</v>
      </c>
      <c r="J26" s="104"/>
      <c r="K26" s="273"/>
      <c r="L26" s="273"/>
      <c r="M26" s="104">
        <v>1267372</v>
      </c>
      <c r="N26" s="104"/>
      <c r="O26" s="527"/>
      <c r="P26" s="104"/>
      <c r="Q26" s="104"/>
      <c r="R26" s="1771"/>
      <c r="S26" s="1771"/>
      <c r="T26" s="1771"/>
      <c r="U26" s="106"/>
      <c r="V26" s="27">
        <f>M26+P26-S26</f>
        <v>1267372</v>
      </c>
      <c r="W26" s="40"/>
    </row>
    <row r="27" spans="2:23" ht="12.75" customHeight="1">
      <c r="B27" s="19"/>
      <c r="C27" s="273"/>
      <c r="D27" s="19"/>
      <c r="E27" s="1384"/>
      <c r="F27" s="19"/>
      <c r="H27" s="273"/>
      <c r="I27" s="104"/>
      <c r="J27" s="104"/>
      <c r="K27" s="273"/>
      <c r="L27" s="273"/>
      <c r="M27" s="104"/>
      <c r="N27" s="104"/>
      <c r="O27" s="527"/>
      <c r="P27" s="104"/>
      <c r="Q27" s="104"/>
      <c r="R27" s="1771"/>
      <c r="S27" s="1771"/>
      <c r="T27" s="1771"/>
      <c r="U27" s="106"/>
      <c r="V27" s="104"/>
      <c r="W27" s="40"/>
    </row>
    <row r="28" spans="2:23" ht="12.75">
      <c r="B28" s="1" t="s">
        <v>1310</v>
      </c>
      <c r="C28" s="273">
        <f>C26+1</f>
        <v>9</v>
      </c>
      <c r="E28" s="2">
        <v>-20374</v>
      </c>
      <c r="H28" s="273"/>
      <c r="I28" s="95">
        <v>-125000</v>
      </c>
      <c r="J28" s="95"/>
      <c r="K28" s="273"/>
      <c r="L28" s="119"/>
      <c r="M28" s="219">
        <f>-123749</f>
        <v>-123749</v>
      </c>
      <c r="N28" s="219"/>
      <c r="O28" s="396"/>
      <c r="P28" s="95">
        <v>-4267</v>
      </c>
      <c r="Q28" s="95"/>
      <c r="R28" s="1773"/>
      <c r="S28" s="1773"/>
      <c r="T28" s="1773"/>
      <c r="U28" s="518"/>
      <c r="V28" s="27">
        <f>M28+P28-S28</f>
        <v>-128016</v>
      </c>
      <c r="W28" s="40"/>
    </row>
    <row r="29" spans="2:23" ht="12.75">
      <c r="B29" s="19"/>
      <c r="C29" s="273"/>
      <c r="D29" s="19"/>
      <c r="E29" s="1384"/>
      <c r="F29" s="19"/>
      <c r="H29" s="273"/>
      <c r="I29" s="95"/>
      <c r="J29" s="95"/>
      <c r="K29" s="273"/>
      <c r="L29" s="273"/>
      <c r="M29" s="104"/>
      <c r="N29" s="104"/>
      <c r="O29" s="527"/>
      <c r="P29" s="95"/>
      <c r="Q29" s="95"/>
      <c r="R29" s="1773"/>
      <c r="S29" s="1773"/>
      <c r="T29" s="1773"/>
      <c r="U29" s="518"/>
      <c r="V29" s="95"/>
      <c r="W29" s="40"/>
    </row>
    <row r="30" spans="2:23" ht="12.75">
      <c r="B30" s="19" t="s">
        <v>1311</v>
      </c>
      <c r="C30" s="273">
        <f>C28+1</f>
        <v>10</v>
      </c>
      <c r="D30" s="19"/>
      <c r="E30" s="1384">
        <f>611679-42</f>
        <v>611637</v>
      </c>
      <c r="F30" s="19"/>
      <c r="H30" s="273"/>
      <c r="I30" s="104">
        <v>200000</v>
      </c>
      <c r="J30" s="104"/>
      <c r="K30" s="273"/>
      <c r="L30" s="273"/>
      <c r="M30" s="112">
        <v>-211818</v>
      </c>
      <c r="N30" s="112"/>
      <c r="O30" s="73"/>
      <c r="P30" s="104">
        <v>-75409</v>
      </c>
      <c r="Q30" s="104"/>
      <c r="R30" s="1771"/>
      <c r="S30" s="1771"/>
      <c r="T30" s="1771"/>
      <c r="U30" s="106"/>
      <c r="V30" s="27">
        <f>M30+P30-S30</f>
        <v>-287227</v>
      </c>
      <c r="W30" s="40"/>
    </row>
    <row r="31" spans="2:23" ht="12.75" customHeight="1">
      <c r="B31" s="100"/>
      <c r="C31" s="418">
        <f>C30+1</f>
        <v>11</v>
      </c>
      <c r="D31" s="100"/>
      <c r="E31" s="236">
        <f>SUM(E26:E30)</f>
        <v>-455447</v>
      </c>
      <c r="F31" s="100"/>
      <c r="G31" s="33"/>
      <c r="H31" s="418"/>
      <c r="I31" s="236">
        <f>SUM(I26:I30)</f>
        <v>225000</v>
      </c>
      <c r="J31" s="99"/>
      <c r="K31" s="418"/>
      <c r="L31" s="666"/>
      <c r="M31" s="236">
        <f>SUM(M26:M30)</f>
        <v>931805</v>
      </c>
      <c r="N31" s="236"/>
      <c r="O31" s="300"/>
      <c r="P31" s="99">
        <f>SUM(P26:P30)</f>
        <v>-79676</v>
      </c>
      <c r="Q31" s="99"/>
      <c r="R31" s="1775"/>
      <c r="S31" s="1775"/>
      <c r="T31" s="1775"/>
      <c r="U31" s="665"/>
      <c r="V31" s="99">
        <f>SUM(V26:V30)</f>
        <v>852129</v>
      </c>
      <c r="W31" s="40"/>
    </row>
    <row r="32" spans="2:23" ht="12.75" customHeight="1">
      <c r="B32" s="52" t="s">
        <v>1312</v>
      </c>
      <c r="C32" s="273"/>
      <c r="D32" s="52"/>
      <c r="E32" s="1705"/>
      <c r="F32" s="52"/>
      <c r="H32" s="273"/>
      <c r="I32" s="104"/>
      <c r="J32" s="104"/>
      <c r="K32" s="273"/>
      <c r="L32" s="667"/>
      <c r="M32" s="112"/>
      <c r="N32" s="112"/>
      <c r="O32" s="73"/>
      <c r="P32" s="104"/>
      <c r="Q32" s="104"/>
      <c r="R32" s="1771"/>
      <c r="S32" s="1771"/>
      <c r="T32" s="1771"/>
      <c r="U32" s="106"/>
      <c r="V32" s="104"/>
      <c r="W32" s="40"/>
    </row>
    <row r="33" spans="2:23" ht="12.75" customHeight="1">
      <c r="B33" s="46" t="s">
        <v>17</v>
      </c>
      <c r="C33" s="274">
        <f>C31+1</f>
        <v>12</v>
      </c>
      <c r="D33" s="46"/>
      <c r="E33" s="532">
        <f>E11+E24+E31</f>
        <v>-13124952</v>
      </c>
      <c r="F33" s="46"/>
      <c r="G33" s="47"/>
      <c r="H33" s="274"/>
      <c r="I33" s="532">
        <f>I11+I24+I31</f>
        <v>-35833395</v>
      </c>
      <c r="J33" s="523"/>
      <c r="K33" s="274"/>
      <c r="L33" s="668"/>
      <c r="M33" s="532">
        <f>M11+M24+M31</f>
        <v>-28384993</v>
      </c>
      <c r="N33" s="532"/>
      <c r="O33" s="397"/>
      <c r="P33" s="532">
        <f>P11+P24+P31</f>
        <v>260272</v>
      </c>
      <c r="Q33" s="532"/>
      <c r="R33" s="1776"/>
      <c r="S33" s="1776"/>
      <c r="T33" s="1776"/>
      <c r="U33" s="620"/>
      <c r="V33" s="532">
        <f>V11+V24+V31</f>
        <v>-28124721</v>
      </c>
      <c r="W33" s="525"/>
    </row>
    <row r="34" spans="2:23" ht="12.75" customHeight="1">
      <c r="B34" s="52"/>
      <c r="C34" s="273"/>
      <c r="D34" s="52"/>
      <c r="E34" s="1705"/>
      <c r="F34" s="52"/>
      <c r="H34" s="273"/>
      <c r="I34" s="104"/>
      <c r="J34" s="104"/>
      <c r="K34" s="273"/>
      <c r="L34" s="667"/>
      <c r="M34" s="112"/>
      <c r="N34" s="112"/>
      <c r="O34" s="73"/>
      <c r="P34" s="104"/>
      <c r="Q34" s="104"/>
      <c r="R34" s="1771"/>
      <c r="S34" s="1771"/>
      <c r="T34" s="1771"/>
      <c r="U34" s="106"/>
      <c r="V34" s="104"/>
      <c r="W34" s="40"/>
    </row>
    <row r="35" spans="2:23" ht="12.75">
      <c r="B35" s="29" t="s">
        <v>18</v>
      </c>
      <c r="C35" s="273">
        <f>C33+1</f>
        <v>13</v>
      </c>
      <c r="D35" s="29"/>
      <c r="E35" s="1543">
        <v>-181638262</v>
      </c>
      <c r="F35" s="29"/>
      <c r="H35" s="273"/>
      <c r="I35" s="104">
        <v>-195139698</v>
      </c>
      <c r="J35" s="104"/>
      <c r="K35" s="273"/>
      <c r="L35" s="667"/>
      <c r="M35" s="112">
        <v>-194763214</v>
      </c>
      <c r="N35" s="112"/>
      <c r="O35" s="73"/>
      <c r="P35" s="104">
        <v>-1005685</v>
      </c>
      <c r="Q35" s="104"/>
      <c r="R35" s="1771"/>
      <c r="S35" s="1771"/>
      <c r="T35" s="1771"/>
      <c r="U35" s="106"/>
      <c r="V35" s="27">
        <f>M35+P35-S35</f>
        <v>-195768899</v>
      </c>
      <c r="W35" s="40"/>
    </row>
    <row r="36" spans="2:23" ht="12.75">
      <c r="B36" s="54" t="s">
        <v>1434</v>
      </c>
      <c r="C36" s="274">
        <f>C35+1</f>
        <v>14</v>
      </c>
      <c r="D36" s="54"/>
      <c r="E36" s="1707"/>
      <c r="F36" s="54"/>
      <c r="G36" s="47"/>
      <c r="H36" s="274"/>
      <c r="I36" s="108"/>
      <c r="J36" s="108"/>
      <c r="K36" s="274"/>
      <c r="L36" s="668"/>
      <c r="M36" s="111"/>
      <c r="N36" s="111"/>
      <c r="O36" s="397"/>
      <c r="P36" s="108"/>
      <c r="Q36" s="108"/>
      <c r="R36" s="1774"/>
      <c r="S36" s="1774"/>
      <c r="T36" s="1774"/>
      <c r="U36" s="669"/>
      <c r="V36" s="108">
        <f>M36+P36-S16</f>
        <v>0</v>
      </c>
      <c r="W36" s="40"/>
    </row>
    <row r="37" spans="2:23" ht="16.5" customHeight="1">
      <c r="B37" s="29" t="s">
        <v>19</v>
      </c>
      <c r="C37" s="273"/>
      <c r="D37" s="29"/>
      <c r="E37" s="1543"/>
      <c r="F37" s="29"/>
      <c r="H37" s="273"/>
      <c r="I37" s="104"/>
      <c r="J37" s="104"/>
      <c r="K37" s="273"/>
      <c r="L37" s="667"/>
      <c r="M37" s="112"/>
      <c r="N37" s="112"/>
      <c r="O37" s="73"/>
      <c r="P37" s="104"/>
      <c r="Q37" s="104"/>
      <c r="R37" s="1771"/>
      <c r="S37" s="1771"/>
      <c r="T37" s="1771"/>
      <c r="U37" s="106"/>
      <c r="V37" s="104"/>
      <c r="W37" s="40"/>
    </row>
    <row r="38" spans="2:23" ht="12.75" customHeight="1">
      <c r="B38" s="47" t="s">
        <v>20</v>
      </c>
      <c r="C38" s="274">
        <f>C36+1</f>
        <v>15</v>
      </c>
      <c r="D38" s="47"/>
      <c r="E38" s="111">
        <f>E35+E36</f>
        <v>-181638262</v>
      </c>
      <c r="F38" s="47"/>
      <c r="G38" s="47"/>
      <c r="H38" s="274"/>
      <c r="I38" s="111">
        <f>I35+I36</f>
        <v>-195139698</v>
      </c>
      <c r="J38" s="111"/>
      <c r="K38" s="274"/>
      <c r="L38" s="670"/>
      <c r="M38" s="111">
        <f>M35+M36</f>
        <v>-194763214</v>
      </c>
      <c r="N38" s="111"/>
      <c r="O38" s="397"/>
      <c r="P38" s="111">
        <f>P35+P36</f>
        <v>-1005685</v>
      </c>
      <c r="Q38" s="111"/>
      <c r="R38" s="1777"/>
      <c r="S38" s="1777"/>
      <c r="T38" s="1777"/>
      <c r="U38" s="107"/>
      <c r="V38" s="111">
        <f>V35+V36</f>
        <v>-195768899</v>
      </c>
      <c r="W38" s="112"/>
    </row>
    <row r="39" spans="2:23" ht="12.75" customHeight="1">
      <c r="B39" s="19"/>
      <c r="C39" s="273"/>
      <c r="D39" s="19"/>
      <c r="E39" s="112"/>
      <c r="F39" s="19"/>
      <c r="H39" s="273"/>
      <c r="I39" s="112"/>
      <c r="J39" s="112"/>
      <c r="K39" s="273"/>
      <c r="L39" s="543"/>
      <c r="M39" s="112"/>
      <c r="N39" s="112"/>
      <c r="O39" s="73"/>
      <c r="P39" s="109"/>
      <c r="Q39" s="109"/>
      <c r="R39" s="1778"/>
      <c r="S39" s="1778"/>
      <c r="T39" s="1778"/>
      <c r="U39" s="109"/>
      <c r="V39" s="112"/>
      <c r="W39" s="40"/>
    </row>
    <row r="40" spans="2:23" ht="12.75" customHeight="1">
      <c r="B40" s="52" t="s">
        <v>897</v>
      </c>
      <c r="C40" s="273"/>
      <c r="D40" s="52"/>
      <c r="E40" s="112"/>
      <c r="F40" s="52"/>
      <c r="H40" s="273"/>
      <c r="I40" s="112"/>
      <c r="J40" s="112"/>
      <c r="K40" s="273"/>
      <c r="L40" s="543"/>
      <c r="M40" s="112"/>
      <c r="N40" s="112"/>
      <c r="O40" s="73"/>
      <c r="P40" s="109"/>
      <c r="Q40" s="109"/>
      <c r="R40" s="1778"/>
      <c r="S40" s="1778"/>
      <c r="T40" s="1778"/>
      <c r="U40" s="109"/>
      <c r="V40" s="112"/>
      <c r="W40" s="40"/>
    </row>
    <row r="41" spans="2:23" ht="12.75" customHeight="1" thickBot="1">
      <c r="B41" s="238" t="s">
        <v>898</v>
      </c>
      <c r="C41" s="275">
        <f>C38+1</f>
        <v>16</v>
      </c>
      <c r="D41" s="238"/>
      <c r="E41" s="243">
        <f>E38+E33</f>
        <v>-194763214</v>
      </c>
      <c r="F41" s="238"/>
      <c r="G41" s="15"/>
      <c r="H41" s="275"/>
      <c r="I41" s="243">
        <f>I38+I33</f>
        <v>-230973093</v>
      </c>
      <c r="J41" s="243"/>
      <c r="K41" s="275"/>
      <c r="L41" s="671"/>
      <c r="M41" s="243">
        <f>M38+M33</f>
        <v>-223148207</v>
      </c>
      <c r="N41" s="243"/>
      <c r="O41" s="533"/>
      <c r="P41" s="117">
        <f>P38+P33</f>
        <v>-745413</v>
      </c>
      <c r="Q41" s="115"/>
      <c r="R41" s="1779"/>
      <c r="S41" s="1779"/>
      <c r="T41" s="1779"/>
      <c r="U41" s="672"/>
      <c r="V41" s="117">
        <f>V38+V33</f>
        <v>-223893620</v>
      </c>
      <c r="W41" s="525"/>
    </row>
    <row r="42" spans="2:23" ht="11.25" customHeight="1">
      <c r="B42" s="52"/>
      <c r="C42" s="52"/>
      <c r="D42" s="52"/>
      <c r="E42" s="52"/>
      <c r="F42" s="52"/>
      <c r="G42" s="273"/>
      <c r="H42" s="273"/>
      <c r="I42" s="242"/>
      <c r="J42" s="242"/>
      <c r="K42" s="273"/>
      <c r="L42" s="1476"/>
      <c r="M42" s="242"/>
      <c r="N42" s="242"/>
      <c r="O42" s="638"/>
      <c r="P42" s="103"/>
      <c r="Q42" s="103"/>
      <c r="R42" s="103"/>
      <c r="S42" s="103"/>
      <c r="T42" s="103"/>
      <c r="U42" s="1477"/>
      <c r="V42" s="526"/>
      <c r="W42" s="525"/>
    </row>
    <row r="43" spans="2:21" s="137" customFormat="1" ht="12" customHeight="1">
      <c r="B43" s="1921" t="s">
        <v>814</v>
      </c>
      <c r="C43" s="1921"/>
      <c r="D43" s="1921"/>
      <c r="E43" s="1921"/>
      <c r="F43" s="1921"/>
      <c r="G43" s="1921"/>
      <c r="H43" s="1921"/>
      <c r="I43" s="1921"/>
      <c r="J43" s="1921"/>
      <c r="K43" s="1921"/>
      <c r="L43" s="1921"/>
      <c r="M43" s="1921"/>
      <c r="N43" s="1921"/>
      <c r="O43" s="1921"/>
      <c r="P43" s="1921"/>
      <c r="Q43" s="1921"/>
      <c r="R43" s="1921"/>
      <c r="S43" s="1921"/>
      <c r="T43" s="1846"/>
      <c r="U43" s="606"/>
    </row>
    <row r="44" spans="2:33" s="137" customFormat="1" ht="13.5" customHeight="1">
      <c r="B44" s="591" t="s">
        <v>1368</v>
      </c>
      <c r="C44" s="591"/>
      <c r="D44" s="591"/>
      <c r="E44" s="591"/>
      <c r="F44" s="591"/>
      <c r="G44" s="297"/>
      <c r="H44" s="297"/>
      <c r="I44" s="590"/>
      <c r="J44" s="590"/>
      <c r="K44" s="590"/>
      <c r="L44" s="242"/>
      <c r="M44" s="586"/>
      <c r="N44" s="586"/>
      <c r="O44" s="297"/>
      <c r="P44" s="120"/>
      <c r="Q44" s="120"/>
      <c r="R44" s="120"/>
      <c r="S44" s="120"/>
      <c r="T44" s="120"/>
      <c r="U44" s="242"/>
      <c r="V44" s="537"/>
      <c r="W44" s="141"/>
      <c r="X44" s="242"/>
      <c r="Y44" s="537"/>
      <c r="Z44" s="297"/>
      <c r="AA44" s="366"/>
      <c r="AB44" s="242"/>
      <c r="AC44" s="537"/>
      <c r="AD44" s="297"/>
      <c r="AE44" s="599"/>
      <c r="AF44" s="242"/>
      <c r="AG44" s="598"/>
    </row>
    <row r="45" spans="2:22" ht="12.75">
      <c r="B45" s="120"/>
      <c r="C45" s="120"/>
      <c r="D45" s="120"/>
      <c r="E45" s="120"/>
      <c r="F45" s="120"/>
      <c r="G45" s="19"/>
      <c r="H45" s="19"/>
      <c r="I45" s="19"/>
      <c r="J45" s="19"/>
      <c r="K45" s="19"/>
      <c r="L45" s="673"/>
      <c r="M45" s="19"/>
      <c r="N45" s="19"/>
      <c r="O45" s="19"/>
      <c r="P45" s="19"/>
      <c r="Q45" s="19"/>
      <c r="R45" s="19"/>
      <c r="S45" s="19"/>
      <c r="T45" s="19"/>
      <c r="U45" s="19"/>
      <c r="V45" s="19"/>
    </row>
    <row r="46" spans="2:22" ht="12.75">
      <c r="B46" s="120"/>
      <c r="C46" s="120"/>
      <c r="D46" s="120"/>
      <c r="E46" s="120"/>
      <c r="F46" s="120"/>
      <c r="G46" s="257"/>
      <c r="H46" s="257"/>
      <c r="I46" s="257"/>
      <c r="J46" s="257"/>
      <c r="K46" s="257"/>
      <c r="L46" s="257"/>
      <c r="M46" s="534"/>
      <c r="N46" s="534"/>
      <c r="O46" s="19"/>
      <c r="P46" s="19"/>
      <c r="Q46" s="19"/>
      <c r="R46" s="19"/>
      <c r="S46" s="19"/>
      <c r="T46" s="19"/>
      <c r="U46" s="19"/>
      <c r="V46" s="19"/>
    </row>
    <row r="47" spans="2:22" ht="12.75">
      <c r="B47" s="52"/>
      <c r="C47" s="52"/>
      <c r="D47" s="52"/>
      <c r="E47" s="52"/>
      <c r="F47" s="52"/>
      <c r="G47" s="19"/>
      <c r="H47" s="19"/>
      <c r="I47" s="19"/>
      <c r="J47" s="19"/>
      <c r="K47" s="19"/>
      <c r="L47" s="19"/>
      <c r="M47" s="19"/>
      <c r="N47" s="19"/>
      <c r="O47" s="19"/>
      <c r="P47" s="19"/>
      <c r="Q47" s="19"/>
      <c r="R47" s="19"/>
      <c r="S47" s="19"/>
      <c r="T47" s="19"/>
      <c r="U47" s="19"/>
      <c r="V47" s="19"/>
    </row>
    <row r="48" spans="2:22" ht="12.75">
      <c r="B48" s="29"/>
      <c r="C48" s="29"/>
      <c r="D48" s="29"/>
      <c r="E48" s="29"/>
      <c r="F48" s="29"/>
      <c r="G48" s="19"/>
      <c r="H48" s="19"/>
      <c r="I48" s="19"/>
      <c r="J48" s="19"/>
      <c r="K48" s="19"/>
      <c r="L48" s="19"/>
      <c r="M48" s="19"/>
      <c r="N48" s="19"/>
      <c r="O48" s="19"/>
      <c r="P48" s="19"/>
      <c r="Q48" s="19"/>
      <c r="R48" s="19"/>
      <c r="S48" s="19"/>
      <c r="T48" s="19"/>
      <c r="U48" s="19"/>
      <c r="V48" s="19"/>
    </row>
    <row r="49" spans="2:22" ht="12.75">
      <c r="B49" s="52"/>
      <c r="C49" s="52"/>
      <c r="D49" s="52"/>
      <c r="E49" s="52"/>
      <c r="F49" s="52"/>
      <c r="G49" s="19"/>
      <c r="H49" s="19"/>
      <c r="I49" s="19"/>
      <c r="J49" s="19"/>
      <c r="K49" s="19"/>
      <c r="L49" s="19"/>
      <c r="M49" s="444"/>
      <c r="N49" s="444"/>
      <c r="O49" s="19"/>
      <c r="P49" s="19"/>
      <c r="Q49" s="19"/>
      <c r="R49" s="19"/>
      <c r="S49" s="19"/>
      <c r="T49" s="19"/>
      <c r="U49" s="19"/>
      <c r="V49" s="19"/>
    </row>
    <row r="50" spans="2:22" ht="12.75">
      <c r="B50" s="29"/>
      <c r="C50" s="29"/>
      <c r="D50" s="29"/>
      <c r="E50" s="29"/>
      <c r="F50" s="29"/>
      <c r="G50" s="29"/>
      <c r="H50" s="29"/>
      <c r="I50" s="29"/>
      <c r="J50" s="29"/>
      <c r="K50" s="29"/>
      <c r="L50" s="19"/>
      <c r="M50" s="444"/>
      <c r="N50" s="444"/>
      <c r="O50" s="19"/>
      <c r="P50" s="19"/>
      <c r="Q50" s="19"/>
      <c r="R50" s="19"/>
      <c r="S50" s="19"/>
      <c r="T50" s="19"/>
      <c r="U50" s="19"/>
      <c r="V50" s="19"/>
    </row>
    <row r="51" spans="2:22" ht="12.75">
      <c r="B51" s="52"/>
      <c r="C51" s="52"/>
      <c r="D51" s="52"/>
      <c r="E51" s="52"/>
      <c r="F51" s="52"/>
      <c r="G51" s="19"/>
      <c r="H51" s="19"/>
      <c r="I51" s="19"/>
      <c r="J51" s="19"/>
      <c r="K51" s="19"/>
      <c r="L51" s="19"/>
      <c r="M51" s="444"/>
      <c r="N51" s="444"/>
      <c r="O51" s="19"/>
      <c r="P51" s="19"/>
      <c r="Q51" s="19"/>
      <c r="R51" s="19"/>
      <c r="S51" s="19"/>
      <c r="T51" s="19"/>
      <c r="U51" s="19"/>
      <c r="V51" s="19"/>
    </row>
    <row r="52" spans="2:6" ht="12.75">
      <c r="B52" s="29"/>
      <c r="C52" s="29"/>
      <c r="D52" s="29"/>
      <c r="E52" s="29"/>
      <c r="F52" s="29"/>
    </row>
    <row r="53" spans="2:6" ht="12.75">
      <c r="B53" s="29"/>
      <c r="C53" s="29"/>
      <c r="D53" s="29"/>
      <c r="E53" s="29"/>
      <c r="F53" s="29"/>
    </row>
    <row r="54" spans="13:14" ht="12.75">
      <c r="M54" s="27"/>
      <c r="N54" s="27"/>
    </row>
  </sheetData>
  <sheetProtection/>
  <mergeCells count="7">
    <mergeCell ref="A1:A2"/>
    <mergeCell ref="S8:S9"/>
    <mergeCell ref="M7:V7"/>
    <mergeCell ref="B43:S43"/>
    <mergeCell ref="B3:V3"/>
    <mergeCell ref="B4:V4"/>
    <mergeCell ref="B5:V5"/>
  </mergeCells>
  <printOptions/>
  <pageMargins left="0.3937007874015748" right="0.3937007874015748" top="0.5905511811023623" bottom="0.3937007874015748" header="0.5905511811023623" footer="0.3937007874015748"/>
  <pageSetup horizontalDpi="600" verticalDpi="600" orientation="landscape" scale="95" r:id="rId1"/>
  <headerFooter alignWithMargins="0">
    <oddHeader>&amp;L&amp;9Organisme __&amp;UMunicipalité XYZ&amp;U_______________________&amp;R&amp;9Code géographique __&amp;U99999&amp;U_____</oddHeader>
  </headerFooter>
</worksheet>
</file>

<file path=xl/worksheets/sheet12.xml><?xml version="1.0" encoding="utf-8"?>
<worksheet xmlns="http://schemas.openxmlformats.org/spreadsheetml/2006/main" xmlns:r="http://schemas.openxmlformats.org/officeDocument/2006/relationships">
  <sheetPr codeName="Feuil52"/>
  <dimension ref="A1:Q48"/>
  <sheetViews>
    <sheetView zoomScalePageLayoutView="0" workbookViewId="0" topLeftCell="D1">
      <selection activeCell="U48" sqref="U48"/>
    </sheetView>
  </sheetViews>
  <sheetFormatPr defaultColWidth="11.421875" defaultRowHeight="15" customHeight="1"/>
  <cols>
    <col min="1" max="1" width="2.7109375" style="1" customWidth="1"/>
    <col min="2" max="2" width="43.8515625" style="1" customWidth="1"/>
    <col min="3" max="3" width="2.28125" style="1" customWidth="1"/>
    <col min="4" max="4" width="15.7109375" style="1" customWidth="1"/>
    <col min="5" max="5" width="1.7109375" style="1" customWidth="1"/>
    <col min="6" max="6" width="15.7109375" style="2" customWidth="1"/>
    <col min="7" max="7" width="1.7109375" style="1" customWidth="1"/>
    <col min="8" max="8" width="15.7109375" style="1" customWidth="1"/>
    <col min="9" max="9" width="9.28125" style="1" customWidth="1"/>
    <col min="10" max="10" width="1.7109375" style="1" customWidth="1"/>
    <col min="11" max="11" width="14.8515625" style="3" customWidth="1"/>
    <col min="12" max="12" width="1.7109375" style="1" customWidth="1"/>
    <col min="13" max="13" width="15.00390625" style="1" customWidth="1"/>
    <col min="14" max="16384" width="11.421875" style="1" customWidth="1"/>
  </cols>
  <sheetData>
    <row r="1" spans="1:13" ht="12" customHeight="1">
      <c r="A1" s="1901" t="s">
        <v>717</v>
      </c>
      <c r="M1" s="4"/>
    </row>
    <row r="2" spans="1:13" ht="12.75" customHeight="1">
      <c r="A2" s="1901"/>
      <c r="B2" s="1931" t="s">
        <v>1464</v>
      </c>
      <c r="C2" s="1931"/>
      <c r="D2" s="1931"/>
      <c r="E2" s="1931"/>
      <c r="F2" s="1931"/>
      <c r="G2" s="1931"/>
      <c r="H2" s="1931"/>
      <c r="I2" s="1931"/>
      <c r="J2" s="1931"/>
      <c r="K2" s="1931"/>
      <c r="L2" s="1931"/>
      <c r="M2" s="1931"/>
    </row>
    <row r="3" spans="2:13" ht="12.75" customHeight="1">
      <c r="B3" s="1924" t="s">
        <v>992</v>
      </c>
      <c r="C3" s="1924"/>
      <c r="D3" s="1924"/>
      <c r="E3" s="1924"/>
      <c r="F3" s="1924"/>
      <c r="G3" s="1924"/>
      <c r="H3" s="1924"/>
      <c r="I3" s="1924"/>
      <c r="J3" s="1924"/>
      <c r="K3" s="1924"/>
      <c r="L3" s="1924"/>
      <c r="M3" s="1924"/>
    </row>
    <row r="4" spans="2:13" ht="12.75" customHeight="1">
      <c r="B4" s="1930" t="s">
        <v>1271</v>
      </c>
      <c r="C4" s="1930"/>
      <c r="D4" s="1930"/>
      <c r="E4" s="1930"/>
      <c r="F4" s="1930"/>
      <c r="G4" s="1930"/>
      <c r="H4" s="1930"/>
      <c r="I4" s="1930"/>
      <c r="J4" s="1930"/>
      <c r="K4" s="1930"/>
      <c r="L4" s="1930"/>
      <c r="M4" s="1930"/>
    </row>
    <row r="5" spans="2:13" ht="12" customHeight="1">
      <c r="B5" s="6"/>
      <c r="C5" s="6"/>
      <c r="D5" s="729">
        <v>2008</v>
      </c>
      <c r="E5" s="5"/>
      <c r="F5" s="1902">
        <v>2009</v>
      </c>
      <c r="G5" s="1902"/>
      <c r="H5" s="1902"/>
      <c r="I5" s="1902"/>
      <c r="J5" s="1902"/>
      <c r="K5" s="1902"/>
      <c r="L5" s="5"/>
      <c r="M5" s="5">
        <v>2008</v>
      </c>
    </row>
    <row r="6" spans="2:13" ht="12.75" customHeight="1">
      <c r="B6" s="144"/>
      <c r="C6" s="144"/>
      <c r="D6" s="9" t="s">
        <v>1272</v>
      </c>
      <c r="E6" s="144"/>
      <c r="F6" s="9" t="s">
        <v>1272</v>
      </c>
      <c r="G6" s="10"/>
      <c r="H6" s="11" t="s">
        <v>1273</v>
      </c>
      <c r="I6" s="1926" t="s">
        <v>813</v>
      </c>
      <c r="K6" s="7" t="s">
        <v>1274</v>
      </c>
      <c r="M6" s="699" t="s">
        <v>1274</v>
      </c>
    </row>
    <row r="7" spans="2:13" ht="15" customHeight="1" thickBot="1">
      <c r="B7" s="1405"/>
      <c r="C7" s="1405"/>
      <c r="D7" s="12" t="s">
        <v>1275</v>
      </c>
      <c r="E7" s="1405"/>
      <c r="F7" s="12" t="s">
        <v>1275</v>
      </c>
      <c r="G7" s="13"/>
      <c r="H7" s="14" t="s">
        <v>353</v>
      </c>
      <c r="I7" s="1927"/>
      <c r="J7" s="15"/>
      <c r="K7" s="77" t="s">
        <v>1097</v>
      </c>
      <c r="L7" s="15"/>
      <c r="M7" s="698" t="s">
        <v>652</v>
      </c>
    </row>
    <row r="8" spans="2:13" ht="7.5" customHeight="1">
      <c r="B8" s="8"/>
      <c r="C8" s="8"/>
      <c r="D8" s="8"/>
      <c r="E8" s="8"/>
      <c r="F8" s="16"/>
      <c r="G8" s="17"/>
      <c r="H8" s="18"/>
      <c r="I8" s="1780"/>
      <c r="J8" s="19"/>
      <c r="K8" s="20"/>
      <c r="L8" s="19"/>
      <c r="M8" s="19"/>
    </row>
    <row r="9" spans="2:9" ht="12.75" customHeight="1">
      <c r="B9" s="21" t="s">
        <v>354</v>
      </c>
      <c r="C9" s="21"/>
      <c r="E9" s="22"/>
      <c r="G9" s="23"/>
      <c r="H9" s="24"/>
      <c r="I9" s="1781"/>
    </row>
    <row r="10" spans="2:13" ht="12.75" customHeight="1">
      <c r="B10" s="31" t="s">
        <v>1058</v>
      </c>
      <c r="C10" s="22">
        <v>1</v>
      </c>
      <c r="D10" s="25">
        <v>9540993</v>
      </c>
      <c r="F10" s="25">
        <v>2460847</v>
      </c>
      <c r="G10" s="22"/>
      <c r="H10" s="26">
        <v>601991</v>
      </c>
      <c r="I10" s="1782"/>
      <c r="J10" s="22"/>
      <c r="K10" s="27">
        <f aca="true" t="shared" si="0" ref="K10:K17">F10+H10-I10</f>
        <v>3062838</v>
      </c>
      <c r="L10" s="22"/>
      <c r="M10" s="27">
        <v>9855983</v>
      </c>
    </row>
    <row r="11" spans="2:13" ht="12.75" customHeight="1">
      <c r="B11" s="31" t="s">
        <v>1059</v>
      </c>
      <c r="C11" s="22">
        <f aca="true" t="shared" si="1" ref="C11:C18">C10+1</f>
        <v>2</v>
      </c>
      <c r="D11" s="25"/>
      <c r="F11" s="25"/>
      <c r="G11" s="22"/>
      <c r="H11" s="26"/>
      <c r="I11" s="1782"/>
      <c r="J11" s="22"/>
      <c r="K11" s="27">
        <f t="shared" si="0"/>
        <v>0</v>
      </c>
      <c r="L11" s="22"/>
      <c r="M11" s="27"/>
    </row>
    <row r="12" spans="2:13" ht="12.75" customHeight="1">
      <c r="B12" s="31" t="s">
        <v>1060</v>
      </c>
      <c r="C12" s="22">
        <f t="shared" si="1"/>
        <v>3</v>
      </c>
      <c r="D12" s="25">
        <v>59265730</v>
      </c>
      <c r="F12" s="25">
        <v>60124867</v>
      </c>
      <c r="G12" s="22"/>
      <c r="H12" s="26">
        <v>976080</v>
      </c>
      <c r="I12" s="1782">
        <v>181262</v>
      </c>
      <c r="J12" s="22"/>
      <c r="K12" s="27">
        <f t="shared" si="0"/>
        <v>60919685</v>
      </c>
      <c r="L12" s="22"/>
      <c r="M12" s="27">
        <f>60374196</f>
        <v>60374196</v>
      </c>
    </row>
    <row r="13" spans="2:13" ht="12.75" customHeight="1">
      <c r="B13" s="29" t="s">
        <v>572</v>
      </c>
      <c r="C13" s="22">
        <f t="shared" si="1"/>
        <v>4</v>
      </c>
      <c r="D13" s="25">
        <v>218652</v>
      </c>
      <c r="F13" s="30"/>
      <c r="G13" s="22"/>
      <c r="H13" s="26"/>
      <c r="I13" s="1782"/>
      <c r="J13" s="22"/>
      <c r="K13" s="27">
        <f t="shared" si="0"/>
        <v>0</v>
      </c>
      <c r="L13" s="22"/>
      <c r="M13" s="27">
        <v>218652</v>
      </c>
    </row>
    <row r="14" spans="2:13" ht="12.75" customHeight="1">
      <c r="B14" s="29" t="s">
        <v>573</v>
      </c>
      <c r="C14" s="22">
        <f t="shared" si="1"/>
        <v>5</v>
      </c>
      <c r="D14" s="25"/>
      <c r="F14" s="30"/>
      <c r="G14" s="22"/>
      <c r="H14" s="26"/>
      <c r="I14" s="1782"/>
      <c r="J14" s="22"/>
      <c r="K14" s="27">
        <f t="shared" si="0"/>
        <v>0</v>
      </c>
      <c r="L14" s="22"/>
      <c r="M14" s="27"/>
    </row>
    <row r="15" spans="2:13" ht="12.75" customHeight="1">
      <c r="B15" s="29" t="s">
        <v>358</v>
      </c>
      <c r="C15" s="22">
        <f t="shared" si="1"/>
        <v>6</v>
      </c>
      <c r="D15" s="25"/>
      <c r="F15" s="30"/>
      <c r="G15" s="22"/>
      <c r="H15" s="26"/>
      <c r="I15" s="1782"/>
      <c r="J15" s="22"/>
      <c r="K15" s="27">
        <f t="shared" si="0"/>
        <v>0</v>
      </c>
      <c r="L15" s="22"/>
      <c r="M15" s="27"/>
    </row>
    <row r="16" spans="2:13" ht="12.75" customHeight="1">
      <c r="B16" s="31" t="s">
        <v>1063</v>
      </c>
      <c r="C16" s="22">
        <f t="shared" si="1"/>
        <v>7</v>
      </c>
      <c r="D16" s="25"/>
      <c r="F16" s="25"/>
      <c r="G16" s="22"/>
      <c r="H16" s="26"/>
      <c r="I16" s="1782"/>
      <c r="J16" s="22"/>
      <c r="K16" s="27">
        <f t="shared" si="0"/>
        <v>0</v>
      </c>
      <c r="L16" s="22"/>
      <c r="M16" s="27"/>
    </row>
    <row r="17" spans="2:13" ht="12.75" customHeight="1">
      <c r="B17" s="31" t="s">
        <v>574</v>
      </c>
      <c r="C17" s="22">
        <f t="shared" si="1"/>
        <v>8</v>
      </c>
      <c r="D17" s="1541">
        <v>9863</v>
      </c>
      <c r="F17" s="25">
        <v>1867483</v>
      </c>
      <c r="G17" s="22"/>
      <c r="H17" s="26"/>
      <c r="I17" s="1782"/>
      <c r="J17" s="22"/>
      <c r="K17" s="27">
        <f t="shared" si="0"/>
        <v>1867483</v>
      </c>
      <c r="L17" s="22"/>
      <c r="M17" s="27">
        <v>9863</v>
      </c>
    </row>
    <row r="18" spans="2:13" ht="12.75" customHeight="1">
      <c r="B18" s="32"/>
      <c r="C18" s="34">
        <f t="shared" si="1"/>
        <v>9</v>
      </c>
      <c r="D18" s="1542">
        <f>SUM(D10:D17)</f>
        <v>69035238</v>
      </c>
      <c r="E18" s="33"/>
      <c r="F18" s="35">
        <f>SUM(F10:F17)</f>
        <v>64453197</v>
      </c>
      <c r="G18" s="34"/>
      <c r="H18" s="36">
        <f>SUM(H10:H17)</f>
        <v>1578071</v>
      </c>
      <c r="I18" s="1783">
        <f>SUM(I10:I17)</f>
        <v>181262</v>
      </c>
      <c r="J18" s="34"/>
      <c r="K18" s="37">
        <f>SUM(K10:K17)</f>
        <v>65850006</v>
      </c>
      <c r="L18" s="34"/>
      <c r="M18" s="37">
        <f>SUM(M10:M17)</f>
        <v>70458694</v>
      </c>
    </row>
    <row r="19" spans="2:13" ht="7.5" customHeight="1">
      <c r="B19" s="29"/>
      <c r="C19" s="38"/>
      <c r="D19" s="19"/>
      <c r="F19" s="39"/>
      <c r="G19" s="38"/>
      <c r="H19" s="26"/>
      <c r="I19" s="1782"/>
      <c r="J19" s="38"/>
      <c r="K19" s="40"/>
      <c r="L19" s="38"/>
      <c r="M19" s="40"/>
    </row>
    <row r="20" spans="2:13" ht="12.75" customHeight="1">
      <c r="B20" s="4" t="s">
        <v>360</v>
      </c>
      <c r="C20" s="41"/>
      <c r="F20" s="42"/>
      <c r="G20" s="41"/>
      <c r="H20" s="26"/>
      <c r="I20" s="1782"/>
      <c r="J20" s="41"/>
      <c r="K20" s="27"/>
      <c r="L20" s="41"/>
      <c r="M20" s="27"/>
    </row>
    <row r="21" spans="2:13" ht="12.75" customHeight="1">
      <c r="B21" s="31" t="s">
        <v>361</v>
      </c>
      <c r="C21" s="41">
        <f>C18+1</f>
        <v>10</v>
      </c>
      <c r="D21" s="25"/>
      <c r="F21" s="25"/>
      <c r="G21" s="41"/>
      <c r="H21" s="26"/>
      <c r="I21" s="1782"/>
      <c r="J21" s="41"/>
      <c r="K21" s="27">
        <f aca="true" t="shared" si="2" ref="K21:K26">F21+H21-I21</f>
        <v>0</v>
      </c>
      <c r="L21" s="41"/>
      <c r="M21" s="27">
        <v>45568</v>
      </c>
    </row>
    <row r="22" spans="2:13" ht="12.75" customHeight="1">
      <c r="B22" s="31" t="s">
        <v>362</v>
      </c>
      <c r="C22" s="41">
        <f aca="true" t="shared" si="3" ref="C22:C27">C21+1</f>
        <v>11</v>
      </c>
      <c r="D22" s="25">
        <v>24500000</v>
      </c>
      <c r="F22" s="25">
        <v>26791000</v>
      </c>
      <c r="G22" s="41"/>
      <c r="H22" s="26"/>
      <c r="I22" s="1782"/>
      <c r="J22" s="41"/>
      <c r="K22" s="27">
        <f t="shared" si="2"/>
        <v>26791000</v>
      </c>
      <c r="L22" s="41"/>
      <c r="M22" s="27">
        <v>24500000</v>
      </c>
    </row>
    <row r="23" spans="2:13" ht="12.75" customHeight="1">
      <c r="B23" s="31" t="s">
        <v>1065</v>
      </c>
      <c r="C23" s="41">
        <f t="shared" si="3"/>
        <v>12</v>
      </c>
      <c r="D23" s="25">
        <v>21866629</v>
      </c>
      <c r="F23" s="25">
        <v>23932762</v>
      </c>
      <c r="G23" s="41"/>
      <c r="H23" s="26">
        <v>776046</v>
      </c>
      <c r="I23" s="1782">
        <v>181262</v>
      </c>
      <c r="J23" s="41"/>
      <c r="K23" s="27">
        <f t="shared" si="2"/>
        <v>24527546</v>
      </c>
      <c r="L23" s="41"/>
      <c r="M23" s="27">
        <v>22637209</v>
      </c>
    </row>
    <row r="24" spans="2:13" ht="12.75" customHeight="1">
      <c r="B24" s="31" t="s">
        <v>322</v>
      </c>
      <c r="C24" s="41">
        <f t="shared" si="3"/>
        <v>13</v>
      </c>
      <c r="D24" s="25">
        <v>516267</v>
      </c>
      <c r="F24" s="25">
        <v>626644</v>
      </c>
      <c r="G24" s="41"/>
      <c r="H24" s="26">
        <v>279</v>
      </c>
      <c r="I24" s="1782"/>
      <c r="J24" s="41"/>
      <c r="K24" s="27">
        <f t="shared" si="2"/>
        <v>626923</v>
      </c>
      <c r="L24" s="41"/>
      <c r="M24" s="27">
        <v>516373</v>
      </c>
    </row>
    <row r="25" spans="2:13" ht="12.75" customHeight="1">
      <c r="B25" s="29" t="s">
        <v>323</v>
      </c>
      <c r="C25" s="41">
        <f t="shared" si="3"/>
        <v>14</v>
      </c>
      <c r="D25" s="25">
        <f>216791862-2310306</f>
        <v>214481556</v>
      </c>
      <c r="F25" s="25">
        <v>233365898</v>
      </c>
      <c r="G25" s="41"/>
      <c r="H25" s="26">
        <v>1547159</v>
      </c>
      <c r="I25" s="1782"/>
      <c r="J25" s="41"/>
      <c r="K25" s="27">
        <f t="shared" si="2"/>
        <v>234913057</v>
      </c>
      <c r="L25" s="41"/>
      <c r="M25" s="27">
        <v>216094443</v>
      </c>
    </row>
    <row r="26" spans="2:13" ht="12.75" customHeight="1">
      <c r="B26" s="31" t="s">
        <v>575</v>
      </c>
      <c r="C26" s="41">
        <f t="shared" si="3"/>
        <v>15</v>
      </c>
      <c r="D26" s="1541">
        <v>2434000</v>
      </c>
      <c r="F26" s="25">
        <v>2885100</v>
      </c>
      <c r="G26" s="41"/>
      <c r="H26" s="26"/>
      <c r="I26" s="1782"/>
      <c r="J26" s="41"/>
      <c r="K26" s="27">
        <f t="shared" si="2"/>
        <v>2885100</v>
      </c>
      <c r="L26" s="41"/>
      <c r="M26" s="27">
        <v>2434000</v>
      </c>
    </row>
    <row r="27" spans="2:13" ht="12.75" customHeight="1">
      <c r="B27" s="32"/>
      <c r="C27" s="43">
        <f t="shared" si="3"/>
        <v>16</v>
      </c>
      <c r="D27" s="1541">
        <f>SUM(D21:D26)</f>
        <v>263798452</v>
      </c>
      <c r="E27" s="33"/>
      <c r="F27" s="35">
        <f>SUM(F21:F26)</f>
        <v>287601404</v>
      </c>
      <c r="G27" s="43"/>
      <c r="H27" s="36">
        <f>SUM(H21:H26)</f>
        <v>2323484</v>
      </c>
      <c r="I27" s="1783">
        <f>SUM(I21:I26)</f>
        <v>181262</v>
      </c>
      <c r="J27" s="43"/>
      <c r="K27" s="37">
        <f>SUM(K21:K26)</f>
        <v>289743626</v>
      </c>
      <c r="L27" s="43"/>
      <c r="M27" s="37">
        <f>SUM(M21:M26)</f>
        <v>266227593</v>
      </c>
    </row>
    <row r="28" spans="2:13" ht="7.5" customHeight="1">
      <c r="B28" s="29"/>
      <c r="C28" s="44"/>
      <c r="D28" s="19"/>
      <c r="F28" s="45"/>
      <c r="G28" s="44"/>
      <c r="H28" s="26"/>
      <c r="I28" s="1782"/>
      <c r="J28" s="44"/>
      <c r="K28" s="40"/>
      <c r="L28" s="44"/>
      <c r="M28" s="40"/>
    </row>
    <row r="29" spans="2:13" ht="12.75" customHeight="1">
      <c r="B29" s="46" t="s">
        <v>619</v>
      </c>
      <c r="C29" s="48">
        <f>C27+1</f>
        <v>17</v>
      </c>
      <c r="D29" s="700">
        <f>D18-D27</f>
        <v>-194763214</v>
      </c>
      <c r="E29" s="47"/>
      <c r="F29" s="700">
        <f>F18-F27</f>
        <v>-223148207</v>
      </c>
      <c r="G29" s="48"/>
      <c r="H29" s="1609">
        <f>H18-H27</f>
        <v>-745413</v>
      </c>
      <c r="I29" s="1784">
        <f>I18-I27</f>
        <v>0</v>
      </c>
      <c r="J29" s="48"/>
      <c r="K29" s="522">
        <f>K18-K27</f>
        <v>-223893620</v>
      </c>
      <c r="L29" s="48"/>
      <c r="M29" s="522">
        <f>M18-M27</f>
        <v>-195768899</v>
      </c>
    </row>
    <row r="30" spans="2:13" ht="7.5" customHeight="1">
      <c r="B30" s="52"/>
      <c r="C30" s="41"/>
      <c r="F30" s="25"/>
      <c r="G30" s="41"/>
      <c r="H30" s="51"/>
      <c r="I30" s="1785"/>
      <c r="J30" s="41"/>
      <c r="K30" s="27"/>
      <c r="L30" s="41"/>
      <c r="M30" s="27"/>
    </row>
    <row r="31" spans="2:13" ht="12.75" customHeight="1">
      <c r="B31" s="52" t="s">
        <v>625</v>
      </c>
      <c r="C31" s="41"/>
      <c r="F31" s="25"/>
      <c r="G31" s="41"/>
      <c r="H31" s="51"/>
      <c r="I31" s="1785"/>
      <c r="J31" s="41"/>
      <c r="K31" s="27"/>
      <c r="L31" s="41"/>
      <c r="M31" s="27"/>
    </row>
    <row r="32" spans="2:13" ht="12.75" customHeight="1">
      <c r="B32" s="29" t="s">
        <v>576</v>
      </c>
      <c r="C32" s="41">
        <f>C29+1</f>
        <v>18</v>
      </c>
      <c r="D32" s="25">
        <v>363350191</v>
      </c>
      <c r="F32" s="25">
        <v>399281608</v>
      </c>
      <c r="G32" s="41"/>
      <c r="H32" s="51">
        <v>2947599</v>
      </c>
      <c r="I32" s="1785"/>
      <c r="J32" s="41"/>
      <c r="K32" s="27">
        <f>F32+H32-I32</f>
        <v>402229207</v>
      </c>
      <c r="L32" s="41"/>
      <c r="M32" s="27">
        <v>366424017</v>
      </c>
    </row>
    <row r="33" spans="2:13" ht="12.75" customHeight="1">
      <c r="B33" s="29" t="s">
        <v>277</v>
      </c>
      <c r="C33" s="44">
        <f>C32+1</f>
        <v>19</v>
      </c>
      <c r="D33" s="25">
        <v>3611837</v>
      </c>
      <c r="F33" s="30">
        <v>2720945</v>
      </c>
      <c r="G33" s="44"/>
      <c r="H33" s="53"/>
      <c r="I33" s="1786"/>
      <c r="J33" s="44"/>
      <c r="K33" s="27">
        <f>F33+H33-I33</f>
        <v>2720945</v>
      </c>
      <c r="L33" s="44"/>
      <c r="M33" s="27">
        <v>3611837</v>
      </c>
    </row>
    <row r="34" spans="2:13" ht="12.75" customHeight="1">
      <c r="B34" s="29" t="s">
        <v>1374</v>
      </c>
      <c r="C34" s="44">
        <f>C33+1</f>
        <v>20</v>
      </c>
      <c r="D34" s="25">
        <v>552991</v>
      </c>
      <c r="F34" s="30">
        <f>676740</f>
        <v>676740</v>
      </c>
      <c r="G34" s="44"/>
      <c r="H34" s="53">
        <v>5617</v>
      </c>
      <c r="I34" s="1786"/>
      <c r="J34" s="44"/>
      <c r="K34" s="27">
        <f>F34+H34-I34</f>
        <v>682357</v>
      </c>
      <c r="L34" s="44"/>
      <c r="M34" s="27">
        <v>554341</v>
      </c>
    </row>
    <row r="35" spans="2:13" ht="12.75" customHeight="1">
      <c r="B35" s="54" t="s">
        <v>327</v>
      </c>
      <c r="C35" s="44">
        <f>C34+1</f>
        <v>21</v>
      </c>
      <c r="D35" s="1541">
        <f>767903-376524+42</f>
        <v>391421</v>
      </c>
      <c r="F35" s="30">
        <v>603239</v>
      </c>
      <c r="G35" s="44"/>
      <c r="H35" s="53">
        <v>165530</v>
      </c>
      <c r="I35" s="1786"/>
      <c r="J35" s="44"/>
      <c r="K35" s="27">
        <f>F35+H35-I35</f>
        <v>768769</v>
      </c>
      <c r="L35" s="44"/>
      <c r="M35" s="27">
        <v>481542</v>
      </c>
    </row>
    <row r="36" spans="2:13" ht="12.75" customHeight="1">
      <c r="B36" s="33"/>
      <c r="C36" s="43">
        <f>C35+1</f>
        <v>22</v>
      </c>
      <c r="D36" s="1542">
        <f>SUM(D32:D35)</f>
        <v>367906440</v>
      </c>
      <c r="E36" s="33"/>
      <c r="F36" s="35">
        <f>SUM(F32:F35)</f>
        <v>403282532</v>
      </c>
      <c r="G36" s="43"/>
      <c r="H36" s="55">
        <f>SUM(H32:H35)</f>
        <v>3118746</v>
      </c>
      <c r="I36" s="1787"/>
      <c r="J36" s="43"/>
      <c r="K36" s="37">
        <f>SUM(K32:K35)</f>
        <v>406401278</v>
      </c>
      <c r="L36" s="43"/>
      <c r="M36" s="37">
        <f>SUM(M32:M35)</f>
        <v>371071737</v>
      </c>
    </row>
    <row r="37" spans="2:13" ht="7.5" customHeight="1">
      <c r="B37" s="19"/>
      <c r="C37" s="44"/>
      <c r="D37" s="19"/>
      <c r="F37" s="45"/>
      <c r="G37" s="44"/>
      <c r="H37" s="53"/>
      <c r="I37" s="1786"/>
      <c r="J37" s="44"/>
      <c r="K37" s="40"/>
      <c r="L37" s="44"/>
      <c r="M37" s="40"/>
    </row>
    <row r="38" spans="2:13" ht="12.75" customHeight="1">
      <c r="B38" s="52" t="s">
        <v>1380</v>
      </c>
      <c r="C38" s="44"/>
      <c r="D38" s="19"/>
      <c r="F38" s="45"/>
      <c r="G38" s="44"/>
      <c r="H38" s="53"/>
      <c r="I38" s="1786"/>
      <c r="J38" s="44"/>
      <c r="K38" s="40"/>
      <c r="L38" s="44"/>
      <c r="M38" s="40"/>
    </row>
    <row r="39" spans="2:13" ht="12.75" customHeight="1">
      <c r="B39" s="29" t="s">
        <v>612</v>
      </c>
      <c r="C39" s="41">
        <f>C36+1</f>
        <v>23</v>
      </c>
      <c r="D39" s="25">
        <f>'S46-1  Ana. excédent accumulé'!H23</f>
        <v>5969293</v>
      </c>
      <c r="F39" s="25">
        <f>'S46-1  Ana. excédent accumulé'!$E$23</f>
        <v>1304768</v>
      </c>
      <c r="G39" s="41"/>
      <c r="H39" s="51">
        <v>706160</v>
      </c>
      <c r="I39" s="1785"/>
      <c r="J39" s="41"/>
      <c r="K39" s="27">
        <f>F39+H39-I39</f>
        <v>2010928</v>
      </c>
      <c r="L39" s="41"/>
      <c r="M39" s="27">
        <f>'S23-1  Excédent accumulé'!H10</f>
        <v>6399184</v>
      </c>
    </row>
    <row r="40" spans="2:13" ht="12.75" customHeight="1">
      <c r="B40" s="29" t="s">
        <v>449</v>
      </c>
      <c r="C40" s="44"/>
      <c r="D40" s="25"/>
      <c r="F40" s="30"/>
      <c r="G40" s="44"/>
      <c r="H40" s="53"/>
      <c r="I40" s="1786"/>
      <c r="J40" s="44"/>
      <c r="K40" s="40"/>
      <c r="L40" s="44"/>
      <c r="M40" s="27"/>
    </row>
    <row r="41" spans="2:13" ht="12.75" customHeight="1">
      <c r="B41" s="29" t="s">
        <v>196</v>
      </c>
      <c r="C41" s="44">
        <f>C39+1</f>
        <v>24</v>
      </c>
      <c r="D41" s="25">
        <f>'S46-1  Ana. excédent accumulé'!H37</f>
        <v>7650585</v>
      </c>
      <c r="F41" s="30">
        <f>'S46-1  Ana. excédent accumulé'!$E$37</f>
        <v>9322364</v>
      </c>
      <c r="G41" s="44"/>
      <c r="H41" s="51">
        <v>281476</v>
      </c>
      <c r="I41" s="1786"/>
      <c r="J41" s="44"/>
      <c r="K41" s="27">
        <f>F41+H41-I41</f>
        <v>9603840</v>
      </c>
      <c r="L41" s="44"/>
      <c r="M41" s="27">
        <f>'S23-1  Excédent accumulé'!H12</f>
        <v>7938571</v>
      </c>
    </row>
    <row r="42" spans="2:13" ht="12.75" customHeight="1">
      <c r="B42" s="29" t="s">
        <v>1164</v>
      </c>
      <c r="C42" s="44">
        <f>C41+1</f>
        <v>25</v>
      </c>
      <c r="D42" s="25">
        <f>-'S46-1  Ana. excédent accumulé'!H56</f>
        <v>-3001228</v>
      </c>
      <c r="F42" s="45">
        <f>-'S46-1  Ana. excédent accumulé'!$E$56</f>
        <v>-3742684</v>
      </c>
      <c r="G42" s="44"/>
      <c r="H42" s="51"/>
      <c r="I42" s="1786"/>
      <c r="J42" s="44"/>
      <c r="K42" s="27">
        <f>F42+H42-I42</f>
        <v>-3742684</v>
      </c>
      <c r="L42" s="44"/>
      <c r="M42" s="27">
        <f>'S23-1  Excédent accumulé'!H13</f>
        <v>-3001228</v>
      </c>
    </row>
    <row r="43" spans="2:13" ht="12.75" customHeight="1">
      <c r="B43" s="29" t="s">
        <v>1381</v>
      </c>
      <c r="C43" s="44">
        <f>C42+1</f>
        <v>26</v>
      </c>
      <c r="D43" s="25">
        <f>'S46-2  Ana. excédent accumu (2)'!I21</f>
        <v>-32046057</v>
      </c>
      <c r="F43" s="30">
        <f>'S46-2  Ana. excédent accumu (2)'!$F$21</f>
        <v>-37555706</v>
      </c>
      <c r="G43" s="44"/>
      <c r="H43" s="53"/>
      <c r="I43" s="1786"/>
      <c r="J43" s="44"/>
      <c r="K43" s="27">
        <f>F43+H43-I43</f>
        <v>-37555706</v>
      </c>
      <c r="L43" s="44"/>
      <c r="M43" s="27">
        <f>'S23-1  Excédent accumulé'!H14</f>
        <v>-32046057</v>
      </c>
    </row>
    <row r="44" spans="2:13" ht="13.5" customHeight="1">
      <c r="B44" s="29" t="s">
        <v>611</v>
      </c>
      <c r="C44" s="44">
        <f>C43+1</f>
        <v>27</v>
      </c>
      <c r="D44" s="1541">
        <f>'S46-2  Ana. excédent accumu (2)'!I29</f>
        <v>194570633</v>
      </c>
      <c r="F44" s="45">
        <f>'S46-2  Ana. excédent accumu (2)'!$F$29</f>
        <v>210805583</v>
      </c>
      <c r="G44" s="44"/>
      <c r="H44" s="53">
        <v>1385697</v>
      </c>
      <c r="I44" s="1786"/>
      <c r="J44" s="44"/>
      <c r="K44" s="27">
        <f>F44+H44-I44</f>
        <v>212191280</v>
      </c>
      <c r="L44" s="44"/>
      <c r="M44" s="27">
        <f>'S23-1  Excédent accumulé'!H15</f>
        <v>196012368</v>
      </c>
    </row>
    <row r="45" spans="2:13" ht="14.25" customHeight="1" thickBot="1">
      <c r="B45" s="58"/>
      <c r="C45" s="60">
        <f>C44+1</f>
        <v>28</v>
      </c>
      <c r="D45" s="701">
        <f>SUM(D39:D44)</f>
        <v>173143226</v>
      </c>
      <c r="E45" s="59"/>
      <c r="F45" s="701">
        <f>SUM(F39:F44)</f>
        <v>180134325</v>
      </c>
      <c r="G45" s="60"/>
      <c r="H45" s="701">
        <f>SUM(H39:H44)</f>
        <v>2373333</v>
      </c>
      <c r="I45" s="1788"/>
      <c r="J45" s="60"/>
      <c r="K45" s="701">
        <f>SUM(K39:K44)</f>
        <v>182507658</v>
      </c>
      <c r="L45" s="60"/>
      <c r="M45" s="642">
        <f>SUM(M39:M44)</f>
        <v>175302838</v>
      </c>
    </row>
    <row r="46" spans="2:13" ht="9" customHeight="1">
      <c r="B46" s="1424"/>
      <c r="C46" s="1424"/>
      <c r="D46" s="19"/>
      <c r="E46" s="44"/>
      <c r="F46" s="39"/>
      <c r="G46" s="44"/>
      <c r="H46" s="39"/>
      <c r="I46" s="39"/>
      <c r="J46" s="44"/>
      <c r="K46" s="39"/>
      <c r="L46" s="44"/>
      <c r="M46" s="525"/>
    </row>
    <row r="47" spans="2:17" s="137" customFormat="1" ht="15" customHeight="1">
      <c r="B47" s="1800" t="s">
        <v>814</v>
      </c>
      <c r="C47" s="1800"/>
      <c r="D47" s="1800"/>
      <c r="E47" s="1800"/>
      <c r="F47" s="1800"/>
      <c r="G47" s="1800"/>
      <c r="H47" s="1800"/>
      <c r="I47" s="1800"/>
      <c r="J47" s="1800"/>
      <c r="K47" s="1800"/>
      <c r="L47" s="1800"/>
      <c r="M47" s="1800"/>
      <c r="N47" s="1800"/>
      <c r="O47" s="1800"/>
      <c r="P47" s="1800"/>
      <c r="Q47" s="606"/>
    </row>
    <row r="48" spans="2:5" ht="12.75" customHeight="1">
      <c r="B48" s="591" t="s">
        <v>1368</v>
      </c>
      <c r="C48" s="591"/>
      <c r="E48" s="41"/>
    </row>
  </sheetData>
  <sheetProtection/>
  <mergeCells count="6">
    <mergeCell ref="A1:A2"/>
    <mergeCell ref="F5:K5"/>
    <mergeCell ref="I6:I7"/>
    <mergeCell ref="B2:M2"/>
    <mergeCell ref="B3:M3"/>
    <mergeCell ref="B4:M4"/>
  </mergeCells>
  <printOptions/>
  <pageMargins left="0.3937007874015748" right="0.3937007874015748" top="0.5905511811023623" bottom="0.1968503937007874" header="0.3937007874015748" footer="0.1968503937007874"/>
  <pageSetup horizontalDpi="600" verticalDpi="600" orientation="landscape" scale="90" r:id="rId1"/>
  <headerFooter alignWithMargins="0">
    <oddHeader>&amp;LOrganisme __&amp;UMunicipalité XYZ&amp;U______________________&amp;RCode géographique __&amp;U99999&amp;U_____</oddHeader>
    <oddFooter>&amp;R
</oddFooter>
  </headerFooter>
</worksheet>
</file>

<file path=xl/worksheets/sheet13.xml><?xml version="1.0" encoding="utf-8"?>
<worksheet xmlns="http://schemas.openxmlformats.org/spreadsheetml/2006/main" xmlns:r="http://schemas.openxmlformats.org/officeDocument/2006/relationships">
  <sheetPr codeName="Feuil9"/>
  <dimension ref="A3:W62"/>
  <sheetViews>
    <sheetView showZeros="0" zoomScalePageLayoutView="0" workbookViewId="0" topLeftCell="E41">
      <selection activeCell="U48" sqref="U48"/>
    </sheetView>
  </sheetViews>
  <sheetFormatPr defaultColWidth="11.421875" defaultRowHeight="12.75"/>
  <cols>
    <col min="1" max="1" width="37.8515625" style="1" customWidth="1"/>
    <col min="2" max="2" width="2.28125" style="1" customWidth="1"/>
    <col min="3" max="3" width="1.1484375" style="1" customWidth="1"/>
    <col min="4" max="4" width="13.28125" style="1" customWidth="1"/>
    <col min="5" max="6" width="1.1484375" style="1" customWidth="1"/>
    <col min="7" max="7" width="13.28125" style="1" customWidth="1"/>
    <col min="8" max="8" width="1.28515625" style="1" customWidth="1"/>
    <col min="9" max="9" width="1.1484375" style="1" customWidth="1"/>
    <col min="10" max="10" width="11.8515625" style="1" customWidth="1"/>
    <col min="11" max="12" width="1.1484375" style="1" customWidth="1"/>
    <col min="13" max="13" width="8.7109375" style="1" customWidth="1"/>
    <col min="14" max="15" width="1.1484375" style="1" customWidth="1"/>
    <col min="16" max="16" width="12.421875" style="1" customWidth="1"/>
    <col min="17" max="17" width="1.1484375" style="1" customWidth="1"/>
    <col min="18" max="16384" width="11.421875" style="1" customWidth="1"/>
  </cols>
  <sheetData>
    <row r="1" ht="12.75" customHeight="1"/>
    <row r="3" spans="1:16" ht="12.75" customHeight="1">
      <c r="A3" s="1931" t="s">
        <v>1464</v>
      </c>
      <c r="B3" s="1931"/>
      <c r="C3" s="1931"/>
      <c r="D3" s="1931"/>
      <c r="E3" s="1931"/>
      <c r="F3" s="1931"/>
      <c r="G3" s="1931"/>
      <c r="H3" s="1931"/>
      <c r="I3" s="1931"/>
      <c r="J3" s="1931"/>
      <c r="K3" s="1931"/>
      <c r="L3" s="1931"/>
      <c r="M3" s="1931"/>
      <c r="N3" s="1931"/>
      <c r="O3" s="1931"/>
      <c r="P3" s="1931"/>
    </row>
    <row r="4" spans="1:16" ht="12.75" customHeight="1">
      <c r="A4" s="1925" t="s">
        <v>993</v>
      </c>
      <c r="B4" s="1925"/>
      <c r="C4" s="1925"/>
      <c r="D4" s="1925"/>
      <c r="E4" s="1925"/>
      <c r="F4" s="1925"/>
      <c r="G4" s="1925"/>
      <c r="H4" s="1925"/>
      <c r="I4" s="1925"/>
      <c r="J4" s="1925"/>
      <c r="K4" s="1925"/>
      <c r="L4" s="1925"/>
      <c r="M4" s="1925"/>
      <c r="N4" s="1925"/>
      <c r="O4" s="1925"/>
      <c r="P4" s="1925"/>
    </row>
    <row r="5" spans="1:16" ht="12.75" customHeight="1">
      <c r="A5" s="1930" t="s">
        <v>613</v>
      </c>
      <c r="B5" s="1930"/>
      <c r="C5" s="1930"/>
      <c r="D5" s="1930"/>
      <c r="E5" s="1930"/>
      <c r="F5" s="1930"/>
      <c r="G5" s="1930"/>
      <c r="H5" s="1930"/>
      <c r="I5" s="1930"/>
      <c r="J5" s="1930"/>
      <c r="K5" s="1930"/>
      <c r="L5" s="1930"/>
      <c r="M5" s="1930"/>
      <c r="N5" s="1930"/>
      <c r="O5" s="1930"/>
      <c r="P5" s="1930"/>
    </row>
    <row r="6" spans="1:16" ht="12.75" customHeight="1">
      <c r="A6" s="5"/>
      <c r="B6" s="5"/>
      <c r="C6" s="5"/>
      <c r="D6" s="5"/>
      <c r="E6" s="5"/>
      <c r="F6" s="5"/>
      <c r="G6" s="5"/>
      <c r="H6" s="5"/>
      <c r="I6" s="5"/>
      <c r="J6" s="5"/>
      <c r="K6" s="5"/>
      <c r="L6" s="5"/>
      <c r="M6" s="5"/>
      <c r="N6" s="5"/>
      <c r="O6" s="5"/>
      <c r="P6" s="5"/>
    </row>
    <row r="7" spans="1:16" ht="12.75" customHeight="1">
      <c r="A7" s="69"/>
      <c r="B7" s="618"/>
      <c r="C7" s="618"/>
      <c r="D7" s="538" t="s">
        <v>651</v>
      </c>
      <c r="E7" s="141"/>
      <c r="F7" s="141"/>
      <c r="G7" s="1925" t="s">
        <v>650</v>
      </c>
      <c r="H7" s="1925"/>
      <c r="I7" s="1925"/>
      <c r="J7" s="1925"/>
      <c r="K7" s="1925"/>
      <c r="L7" s="1925"/>
      <c r="M7" s="1925"/>
      <c r="N7" s="1925"/>
      <c r="O7" s="1925"/>
      <c r="P7" s="1925"/>
    </row>
    <row r="8" spans="1:16" ht="12.75" customHeight="1">
      <c r="A8" s="69"/>
      <c r="B8" s="141"/>
      <c r="C8" s="141"/>
      <c r="D8" s="537" t="s">
        <v>1272</v>
      </c>
      <c r="E8" s="141"/>
      <c r="F8" s="141"/>
      <c r="G8" s="679" t="s">
        <v>1272</v>
      </c>
      <c r="H8" s="680"/>
      <c r="I8" s="680"/>
      <c r="J8" s="679" t="s">
        <v>278</v>
      </c>
      <c r="K8" s="679"/>
      <c r="L8" s="679"/>
      <c r="M8" s="1926" t="s">
        <v>813</v>
      </c>
      <c r="N8" s="679"/>
      <c r="O8" s="680"/>
      <c r="P8" s="679" t="s">
        <v>1274</v>
      </c>
    </row>
    <row r="9" spans="1:16" ht="15" customHeight="1" thickBot="1">
      <c r="A9" s="132"/>
      <c r="B9" s="587"/>
      <c r="C9" s="587"/>
      <c r="D9" s="588" t="s">
        <v>1275</v>
      </c>
      <c r="E9" s="360"/>
      <c r="F9" s="360"/>
      <c r="G9" s="588" t="s">
        <v>1275</v>
      </c>
      <c r="H9" s="589"/>
      <c r="I9" s="589"/>
      <c r="J9" s="588" t="s">
        <v>353</v>
      </c>
      <c r="K9" s="588"/>
      <c r="L9" s="588"/>
      <c r="M9" s="1927"/>
      <c r="N9" s="588"/>
      <c r="O9" s="313"/>
      <c r="P9" s="619" t="s">
        <v>1097</v>
      </c>
    </row>
    <row r="10" spans="1:16" ht="12.75" customHeight="1">
      <c r="A10" s="555"/>
      <c r="B10" s="586"/>
      <c r="C10" s="586"/>
      <c r="D10" s="537"/>
      <c r="E10" s="502"/>
      <c r="F10" s="502"/>
      <c r="G10" s="537"/>
      <c r="H10" s="1526"/>
      <c r="I10" s="1526"/>
      <c r="J10" s="537"/>
      <c r="K10" s="537"/>
      <c r="L10" s="1887"/>
      <c r="M10" s="1888"/>
      <c r="N10" s="1887"/>
      <c r="O10" s="44"/>
      <c r="P10" s="62"/>
    </row>
    <row r="11" spans="1:15" ht="12.75" customHeight="1">
      <c r="A11" s="21" t="s">
        <v>889</v>
      </c>
      <c r="B11" s="21"/>
      <c r="C11" s="21"/>
      <c r="D11" s="21"/>
      <c r="E11" s="196"/>
      <c r="F11" s="196"/>
      <c r="H11" s="196"/>
      <c r="I11" s="196"/>
      <c r="L11" s="1789"/>
      <c r="M11" s="1789"/>
      <c r="N11" s="1789"/>
      <c r="O11" s="196"/>
    </row>
    <row r="12" spans="1:16" ht="12.75" customHeight="1">
      <c r="A12" s="31" t="s">
        <v>1159</v>
      </c>
      <c r="B12" s="44">
        <v>1</v>
      </c>
      <c r="C12" s="44"/>
      <c r="D12" s="460">
        <f>'S7  Résultats par org'!$E$43</f>
        <v>13228147</v>
      </c>
      <c r="G12" s="460">
        <f>'S7  Résultats par org'!$K$43</f>
        <v>6991099</v>
      </c>
      <c r="H12" s="196"/>
      <c r="I12" s="196"/>
      <c r="J12" s="2">
        <f>'S7  Résultats par org'!Q43</f>
        <v>213721</v>
      </c>
      <c r="K12" s="2"/>
      <c r="L12" s="1791"/>
      <c r="M12" s="1789"/>
      <c r="N12" s="1791"/>
      <c r="O12" s="196"/>
      <c r="P12" s="2">
        <f>G12+J12-M12</f>
        <v>7204820</v>
      </c>
    </row>
    <row r="13" spans="1:16" ht="12.75" customHeight="1">
      <c r="A13" s="1" t="s">
        <v>1465</v>
      </c>
      <c r="B13" s="41"/>
      <c r="C13" s="41"/>
      <c r="G13" s="460"/>
      <c r="H13" s="196"/>
      <c r="I13" s="196"/>
      <c r="J13" s="2"/>
      <c r="K13" s="2"/>
      <c r="L13" s="1791"/>
      <c r="M13" s="1789"/>
      <c r="N13" s="1791"/>
      <c r="O13" s="196"/>
      <c r="P13" s="2"/>
    </row>
    <row r="14" spans="1:16" ht="12.75" customHeight="1">
      <c r="A14" s="19" t="s">
        <v>541</v>
      </c>
      <c r="B14" s="44">
        <f>B12+1</f>
        <v>2</v>
      </c>
      <c r="C14" s="44"/>
      <c r="D14" s="460">
        <f>'S10  Var. dette nette par org.'!$E$19</f>
        <v>15306946</v>
      </c>
      <c r="G14" s="650">
        <f>'S8  Ex. fonct. par org.'!$K$16</f>
        <v>17063053</v>
      </c>
      <c r="H14" s="196"/>
      <c r="I14" s="196"/>
      <c r="J14" s="95">
        <v>132621</v>
      </c>
      <c r="K14" s="2"/>
      <c r="L14" s="1791"/>
      <c r="M14" s="1789"/>
      <c r="N14" s="1791"/>
      <c r="O14" s="196"/>
      <c r="P14" s="2">
        <f>G14+J14-M14</f>
        <v>17195674</v>
      </c>
    </row>
    <row r="15" spans="1:16" ht="12.75" customHeight="1">
      <c r="A15" s="19" t="s">
        <v>542</v>
      </c>
      <c r="B15" s="44"/>
      <c r="C15" s="44"/>
      <c r="D15" s="19"/>
      <c r="G15" s="460"/>
      <c r="H15" s="196"/>
      <c r="I15" s="196"/>
      <c r="J15" s="2"/>
      <c r="K15" s="2"/>
      <c r="L15" s="1791"/>
      <c r="M15" s="1789"/>
      <c r="N15" s="1791"/>
      <c r="O15" s="196"/>
      <c r="P15" s="2"/>
    </row>
    <row r="16" spans="1:16" ht="12.75" customHeight="1">
      <c r="A16" s="19" t="s">
        <v>50</v>
      </c>
      <c r="B16" s="44">
        <f>B14+1</f>
        <v>3</v>
      </c>
      <c r="C16" s="44"/>
      <c r="D16" s="1384">
        <f>'S10  Var. dette nette par org.'!E21</f>
        <v>58376</v>
      </c>
      <c r="G16" s="460">
        <f>'S10  Var. dette nette par org.'!M21</f>
        <v>720146</v>
      </c>
      <c r="H16" s="196"/>
      <c r="I16" s="196"/>
      <c r="J16" s="2">
        <v>10757</v>
      </c>
      <c r="K16" s="2"/>
      <c r="L16" s="1791"/>
      <c r="M16" s="1789"/>
      <c r="N16" s="1791"/>
      <c r="O16" s="196"/>
      <c r="P16" s="2">
        <f>G16+J16-M16</f>
        <v>730903</v>
      </c>
    </row>
    <row r="17" spans="1:16" ht="12.75" customHeight="1">
      <c r="A17" s="47" t="s">
        <v>865</v>
      </c>
      <c r="B17" s="48">
        <f>B16+1</f>
        <v>4</v>
      </c>
      <c r="C17" s="48"/>
      <c r="D17" s="681">
        <f>'S10  Var. dette nette par org.'!E36</f>
        <v>0</v>
      </c>
      <c r="E17" s="47"/>
      <c r="F17" s="47"/>
      <c r="G17" s="474">
        <f>'S10  Var. dette nette par org.'!M36</f>
        <v>0</v>
      </c>
      <c r="H17" s="1394"/>
      <c r="I17" s="1394"/>
      <c r="J17" s="681"/>
      <c r="K17" s="681"/>
      <c r="L17" s="1795"/>
      <c r="M17" s="1790"/>
      <c r="N17" s="1795"/>
      <c r="O17" s="1394"/>
      <c r="P17" s="681">
        <f>G17+J17-M17</f>
        <v>0</v>
      </c>
    </row>
    <row r="18" spans="1:16" ht="12.75" customHeight="1">
      <c r="A18" s="19"/>
      <c r="B18" s="41">
        <f>B17+1</f>
        <v>5</v>
      </c>
      <c r="C18" s="44"/>
      <c r="D18" s="1384">
        <f>SUM(D12:D17)</f>
        <v>28593469</v>
      </c>
      <c r="G18" s="455">
        <f>SUM(G12:G17)</f>
        <v>24774298</v>
      </c>
      <c r="H18" s="196"/>
      <c r="I18" s="196"/>
      <c r="J18" s="2">
        <f>SUM(J12:J17)</f>
        <v>357099</v>
      </c>
      <c r="K18" s="2"/>
      <c r="L18" s="1791"/>
      <c r="M18" s="1789"/>
      <c r="N18" s="1791"/>
      <c r="O18" s="196"/>
      <c r="P18" s="2">
        <f>SUM(P12:P17)</f>
        <v>25131397</v>
      </c>
    </row>
    <row r="19" spans="1:16" ht="12.75" customHeight="1">
      <c r="A19" s="1" t="s">
        <v>966</v>
      </c>
      <c r="B19" s="41"/>
      <c r="C19" s="41"/>
      <c r="D19" s="2"/>
      <c r="G19" s="460"/>
      <c r="H19" s="196"/>
      <c r="I19" s="196"/>
      <c r="J19" s="2"/>
      <c r="K19" s="2"/>
      <c r="L19" s="1791"/>
      <c r="M19" s="1789"/>
      <c r="N19" s="1791"/>
      <c r="O19" s="196"/>
      <c r="P19" s="2"/>
    </row>
    <row r="20" spans="1:16" ht="12.75" customHeight="1">
      <c r="A20" s="1" t="s">
        <v>967</v>
      </c>
      <c r="B20" s="41">
        <f>B18+1</f>
        <v>6</v>
      </c>
      <c r="C20" s="41"/>
      <c r="D20" s="2">
        <v>2178129</v>
      </c>
      <c r="G20" s="460">
        <v>-859137</v>
      </c>
      <c r="H20" s="196"/>
      <c r="I20" s="196"/>
      <c r="J20" s="2">
        <v>443810</v>
      </c>
      <c r="K20" s="2"/>
      <c r="L20" s="1791"/>
      <c r="M20" s="1791">
        <v>130162</v>
      </c>
      <c r="N20" s="1791"/>
      <c r="O20" s="196"/>
      <c r="P20" s="2">
        <f aca="true" t="shared" si="0" ref="P20:P28">G20+J20-M20</f>
        <v>-545489</v>
      </c>
    </row>
    <row r="21" spans="1:16" ht="14.25" customHeight="1">
      <c r="A21" s="1" t="s">
        <v>1301</v>
      </c>
      <c r="B21" s="41">
        <f>B20+1</f>
        <v>7</v>
      </c>
      <c r="C21" s="41"/>
      <c r="D21" s="2"/>
      <c r="G21" s="460">
        <v>-1857620</v>
      </c>
      <c r="H21" s="196"/>
      <c r="I21" s="196"/>
      <c r="J21" s="2"/>
      <c r="K21" s="2"/>
      <c r="L21" s="1791"/>
      <c r="M21" s="1789"/>
      <c r="N21" s="1791"/>
      <c r="O21" s="196"/>
      <c r="P21" s="2">
        <f t="shared" si="0"/>
        <v>-1857620</v>
      </c>
    </row>
    <row r="22" spans="1:16" ht="12.75" customHeight="1">
      <c r="A22" s="1" t="s">
        <v>11</v>
      </c>
      <c r="B22" s="41">
        <f aca="true" t="shared" si="1" ref="B22:B29">B21+1</f>
        <v>8</v>
      </c>
      <c r="C22" s="41"/>
      <c r="D22" s="2">
        <v>8261744</v>
      </c>
      <c r="G22" s="460">
        <v>2066133</v>
      </c>
      <c r="H22" s="196"/>
      <c r="I22" s="196"/>
      <c r="J22" s="2">
        <v>-305483</v>
      </c>
      <c r="K22" s="2"/>
      <c r="L22" s="1791"/>
      <c r="M22" s="1791">
        <v>-129687</v>
      </c>
      <c r="N22" s="1791"/>
      <c r="O22" s="196"/>
      <c r="P22" s="2">
        <f t="shared" si="0"/>
        <v>1890337</v>
      </c>
    </row>
    <row r="23" spans="1:16" ht="12.75" customHeight="1">
      <c r="A23" s="1" t="s">
        <v>968</v>
      </c>
      <c r="B23" s="41">
        <f t="shared" si="1"/>
        <v>9</v>
      </c>
      <c r="C23" s="41"/>
      <c r="D23" s="2">
        <v>-378825</v>
      </c>
      <c r="G23" s="460">
        <v>110377</v>
      </c>
      <c r="H23" s="196"/>
      <c r="I23" s="196"/>
      <c r="J23" s="2">
        <v>173</v>
      </c>
      <c r="K23" s="2"/>
      <c r="L23" s="1791"/>
      <c r="M23" s="1789"/>
      <c r="N23" s="1791"/>
      <c r="O23" s="196"/>
      <c r="P23" s="2">
        <f t="shared" si="0"/>
        <v>110550</v>
      </c>
    </row>
    <row r="24" spans="1:16" ht="12.75" customHeight="1">
      <c r="A24" s="1" t="s">
        <v>543</v>
      </c>
      <c r="B24" s="41"/>
      <c r="C24" s="41"/>
      <c r="D24" s="2"/>
      <c r="G24" s="460"/>
      <c r="H24" s="196"/>
      <c r="I24" s="196"/>
      <c r="J24" s="2"/>
      <c r="K24" s="2"/>
      <c r="L24" s="1791"/>
      <c r="M24" s="1789"/>
      <c r="N24" s="1791"/>
      <c r="O24" s="196"/>
      <c r="P24" s="2">
        <f t="shared" si="0"/>
        <v>0</v>
      </c>
    </row>
    <row r="25" spans="1:16" ht="12.75" customHeight="1">
      <c r="A25" s="1" t="s">
        <v>544</v>
      </c>
      <c r="B25" s="41">
        <f>B23+1</f>
        <v>10</v>
      </c>
      <c r="C25" s="41"/>
      <c r="D25" s="2">
        <v>2434000</v>
      </c>
      <c r="G25" s="460">
        <v>451100</v>
      </c>
      <c r="H25" s="196"/>
      <c r="I25" s="196"/>
      <c r="J25" s="2"/>
      <c r="K25" s="2"/>
      <c r="L25" s="1791"/>
      <c r="M25" s="1789"/>
      <c r="N25" s="1791"/>
      <c r="O25" s="196"/>
      <c r="P25" s="2">
        <f t="shared" si="0"/>
        <v>451100</v>
      </c>
    </row>
    <row r="26" spans="1:16" ht="14.25" customHeight="1">
      <c r="A26" s="1" t="s">
        <v>489</v>
      </c>
      <c r="B26" s="41">
        <f t="shared" si="1"/>
        <v>11</v>
      </c>
      <c r="C26" s="41"/>
      <c r="D26" s="2">
        <v>-1046710</v>
      </c>
      <c r="G26" s="460">
        <v>1267372</v>
      </c>
      <c r="H26" s="196"/>
      <c r="I26" s="196"/>
      <c r="J26" s="1635"/>
      <c r="K26" s="2"/>
      <c r="L26" s="1791"/>
      <c r="M26" s="1789"/>
      <c r="N26" s="1791"/>
      <c r="O26" s="196"/>
      <c r="P26" s="2">
        <f t="shared" si="0"/>
        <v>1267372</v>
      </c>
    </row>
    <row r="27" spans="1:16" ht="12.75" customHeight="1">
      <c r="A27" s="1" t="s">
        <v>308</v>
      </c>
      <c r="B27" s="41">
        <f t="shared" si="1"/>
        <v>12</v>
      </c>
      <c r="C27" s="41"/>
      <c r="D27" s="2">
        <v>-20374</v>
      </c>
      <c r="G27" s="460">
        <f>-123749</f>
        <v>-123749</v>
      </c>
      <c r="H27" s="196"/>
      <c r="I27" s="196"/>
      <c r="J27" s="2">
        <v>-4267</v>
      </c>
      <c r="K27" s="2"/>
      <c r="L27" s="1791"/>
      <c r="M27" s="1789"/>
      <c r="N27" s="1791"/>
      <c r="O27" s="196"/>
      <c r="P27" s="2">
        <f t="shared" si="0"/>
        <v>-128016</v>
      </c>
    </row>
    <row r="28" spans="1:16" ht="12.75" customHeight="1">
      <c r="A28" s="1" t="s">
        <v>309</v>
      </c>
      <c r="B28" s="41">
        <f t="shared" si="1"/>
        <v>13</v>
      </c>
      <c r="C28" s="41"/>
      <c r="D28" s="2">
        <v>611637</v>
      </c>
      <c r="E28" s="47"/>
      <c r="F28" s="19"/>
      <c r="G28" s="460">
        <v>-211818</v>
      </c>
      <c r="H28" s="196"/>
      <c r="I28" s="196"/>
      <c r="J28" s="2">
        <v>-75409</v>
      </c>
      <c r="K28" s="2"/>
      <c r="L28" s="1791"/>
      <c r="M28" s="1789"/>
      <c r="N28" s="1791"/>
      <c r="O28" s="196"/>
      <c r="P28" s="2">
        <f t="shared" si="0"/>
        <v>-287227</v>
      </c>
    </row>
    <row r="29" spans="1:16" ht="12.75" customHeight="1">
      <c r="A29" s="33"/>
      <c r="B29" s="43">
        <f t="shared" si="1"/>
        <v>14</v>
      </c>
      <c r="C29" s="43"/>
      <c r="D29" s="457">
        <f>SUM(D18:D28)</f>
        <v>40633070</v>
      </c>
      <c r="E29" s="33"/>
      <c r="F29" s="33"/>
      <c r="G29" s="457">
        <f>SUM(G18:G28)</f>
        <v>25616956</v>
      </c>
      <c r="H29" s="1523"/>
      <c r="I29" s="1523"/>
      <c r="J29" s="682">
        <f>SUM(J18:J28)</f>
        <v>415923</v>
      </c>
      <c r="K29" s="682"/>
      <c r="L29" s="1792"/>
      <c r="M29" s="1792">
        <f>SUM(M20:M28)</f>
        <v>475</v>
      </c>
      <c r="N29" s="1792"/>
      <c r="O29" s="1523"/>
      <c r="P29" s="682">
        <f>SUM(P18:P28)</f>
        <v>26032404</v>
      </c>
    </row>
    <row r="30" spans="1:16" ht="12.75" customHeight="1">
      <c r="A30" s="21" t="s">
        <v>545</v>
      </c>
      <c r="B30" s="44"/>
      <c r="C30" s="44"/>
      <c r="D30" s="1384"/>
      <c r="G30" s="455"/>
      <c r="H30" s="502"/>
      <c r="I30" s="502"/>
      <c r="J30" s="1384"/>
      <c r="K30" s="1384"/>
      <c r="L30" s="1889"/>
      <c r="M30" s="1793"/>
      <c r="N30" s="1889"/>
      <c r="O30" s="502"/>
      <c r="P30" s="1384"/>
    </row>
    <row r="31" spans="1:16" ht="12.75" customHeight="1">
      <c r="A31" s="21" t="s">
        <v>546</v>
      </c>
      <c r="B31" s="41"/>
      <c r="C31" s="41"/>
      <c r="D31" s="1668"/>
      <c r="G31" s="460"/>
      <c r="H31" s="196"/>
      <c r="I31" s="196"/>
      <c r="J31" s="2"/>
      <c r="K31" s="2"/>
      <c r="L31" s="1791"/>
      <c r="M31" s="1789"/>
      <c r="N31" s="1791"/>
      <c r="O31" s="196"/>
      <c r="P31" s="2"/>
    </row>
    <row r="32" spans="1:17" ht="14.25" customHeight="1">
      <c r="A32" s="1" t="s">
        <v>486</v>
      </c>
      <c r="B32" s="41">
        <f>B29+1</f>
        <v>15</v>
      </c>
      <c r="C32" s="63" t="s">
        <v>1279</v>
      </c>
      <c r="D32" s="460">
        <f>'S9  Ex. inv. par org.'!E24</f>
        <v>41315776</v>
      </c>
      <c r="E32" s="63" t="s">
        <v>1280</v>
      </c>
      <c r="F32" s="63" t="s">
        <v>1279</v>
      </c>
      <c r="G32" s="460">
        <f>'S9  Ex. inv. par org.'!M24</f>
        <v>54213347</v>
      </c>
      <c r="H32" s="63" t="s">
        <v>1280</v>
      </c>
      <c r="I32" s="63" t="s">
        <v>1279</v>
      </c>
      <c r="J32" s="2">
        <v>17151</v>
      </c>
      <c r="K32" s="63" t="s">
        <v>1280</v>
      </c>
      <c r="L32" s="1886" t="s">
        <v>1279</v>
      </c>
      <c r="M32" s="1789"/>
      <c r="N32" s="1886" t="s">
        <v>1280</v>
      </c>
      <c r="O32" s="63" t="s">
        <v>1279</v>
      </c>
      <c r="P32" s="2">
        <f>G32+J32-M32</f>
        <v>54230498</v>
      </c>
      <c r="Q32" s="63" t="s">
        <v>1280</v>
      </c>
    </row>
    <row r="33" spans="1:16" ht="12.75" customHeight="1">
      <c r="A33" s="1" t="s">
        <v>1335</v>
      </c>
      <c r="B33" s="41">
        <f>B32+1</f>
        <v>16</v>
      </c>
      <c r="C33" s="41"/>
      <c r="D33" s="460">
        <f>'S10  Var. dette nette par org.'!E17</f>
        <v>52802</v>
      </c>
      <c r="E33" s="47"/>
      <c r="F33" s="19"/>
      <c r="G33" s="460">
        <f>'S10  Var. dette nette par org.'!M17</f>
        <v>122251</v>
      </c>
      <c r="H33" s="196"/>
      <c r="I33" s="196"/>
      <c r="J33" s="2"/>
      <c r="K33" s="2"/>
      <c r="L33" s="1791"/>
      <c r="M33" s="1789"/>
      <c r="N33" s="1791"/>
      <c r="O33" s="196"/>
      <c r="P33" s="2">
        <f>G33+J33-M33</f>
        <v>122251</v>
      </c>
    </row>
    <row r="34" spans="1:16" ht="12.75" customHeight="1">
      <c r="A34" s="33"/>
      <c r="B34" s="43">
        <f>B33+1</f>
        <v>17</v>
      </c>
      <c r="C34" s="43"/>
      <c r="D34" s="682">
        <f>D33-D32</f>
        <v>-41262974</v>
      </c>
      <c r="E34" s="33"/>
      <c r="F34" s="33"/>
      <c r="G34" s="457">
        <f>G33-G32</f>
        <v>-54091096</v>
      </c>
      <c r="H34" s="1523"/>
      <c r="I34" s="1523"/>
      <c r="J34" s="457">
        <f>J33-J32</f>
        <v>-17151</v>
      </c>
      <c r="K34" s="457"/>
      <c r="L34" s="1890"/>
      <c r="M34" s="1794"/>
      <c r="N34" s="1890"/>
      <c r="O34" s="1523"/>
      <c r="P34" s="457">
        <f>P33-P32</f>
        <v>-54108247</v>
      </c>
    </row>
    <row r="35" spans="1:16" ht="12.75" customHeight="1">
      <c r="A35" s="52" t="s">
        <v>547</v>
      </c>
      <c r="B35" s="1393"/>
      <c r="C35" s="1393"/>
      <c r="D35" s="1713"/>
      <c r="G35" s="1478"/>
      <c r="H35" s="1075"/>
      <c r="I35" s="1075"/>
      <c r="J35" s="1478"/>
      <c r="K35" s="455"/>
      <c r="L35" s="1891"/>
      <c r="M35" s="1793"/>
      <c r="N35" s="1891"/>
      <c r="O35" s="502"/>
      <c r="P35" s="455"/>
    </row>
    <row r="36" spans="1:16" ht="12.75" customHeight="1">
      <c r="A36" s="52" t="s">
        <v>549</v>
      </c>
      <c r="B36" s="44"/>
      <c r="C36" s="44"/>
      <c r="D36" s="1384"/>
      <c r="G36" s="455"/>
      <c r="H36" s="502"/>
      <c r="I36" s="502"/>
      <c r="J36" s="455"/>
      <c r="K36" s="455"/>
      <c r="L36" s="1891"/>
      <c r="M36" s="1793"/>
      <c r="N36" s="1891"/>
      <c r="O36" s="502"/>
      <c r="P36" s="455"/>
    </row>
    <row r="37" spans="1:16" ht="12.75" customHeight="1">
      <c r="A37" s="52" t="s">
        <v>548</v>
      </c>
      <c r="B37" s="44"/>
      <c r="C37" s="44"/>
      <c r="D37" s="1384"/>
      <c r="G37" s="455"/>
      <c r="H37" s="502"/>
      <c r="I37" s="502"/>
      <c r="J37" s="455"/>
      <c r="K37" s="455"/>
      <c r="L37" s="1891"/>
      <c r="M37" s="1793"/>
      <c r="N37" s="1891"/>
      <c r="O37" s="502"/>
      <c r="P37" s="455"/>
    </row>
    <row r="38" spans="1:16" ht="12.75">
      <c r="A38" s="19" t="s">
        <v>887</v>
      </c>
      <c r="B38" s="196">
        <f>B34+1</f>
        <v>18</v>
      </c>
      <c r="C38" s="196"/>
      <c r="D38" s="2"/>
      <c r="G38" s="90"/>
      <c r="H38" s="196"/>
      <c r="I38" s="196"/>
      <c r="L38" s="1789"/>
      <c r="M38" s="1789"/>
      <c r="N38" s="1789"/>
      <c r="O38" s="196"/>
      <c r="P38" s="28">
        <f>G38+J38-M38</f>
        <v>0</v>
      </c>
    </row>
    <row r="39" spans="1:16" ht="12.75">
      <c r="A39" s="19" t="s">
        <v>550</v>
      </c>
      <c r="B39" s="196">
        <f>B38+1</f>
        <v>19</v>
      </c>
      <c r="C39" s="196"/>
      <c r="D39" s="2"/>
      <c r="E39" s="47"/>
      <c r="F39" s="19"/>
      <c r="G39" s="454">
        <f>'S8  Ex. fonct. par org.'!$K$28</f>
        <v>218652</v>
      </c>
      <c r="H39" s="196"/>
      <c r="I39" s="196"/>
      <c r="L39" s="1789"/>
      <c r="M39" s="1789"/>
      <c r="N39" s="1789"/>
      <c r="O39" s="196"/>
      <c r="P39" s="2">
        <f>G39+J39-M39</f>
        <v>218652</v>
      </c>
    </row>
    <row r="40" spans="1:16" ht="12.75">
      <c r="A40" s="33"/>
      <c r="B40" s="1523">
        <f>B39+1</f>
        <v>20</v>
      </c>
      <c r="C40" s="1523"/>
      <c r="D40" s="682"/>
      <c r="E40" s="33"/>
      <c r="F40" s="33"/>
      <c r="G40" s="37">
        <f>SUM(G38:G39)</f>
        <v>218652</v>
      </c>
      <c r="H40" s="1523"/>
      <c r="I40" s="1523"/>
      <c r="J40" s="33"/>
      <c r="K40" s="33"/>
      <c r="L40" s="1794"/>
      <c r="M40" s="1794"/>
      <c r="N40" s="1794"/>
      <c r="O40" s="1523"/>
      <c r="P40" s="37">
        <f>SUM(P38:P39)</f>
        <v>218652</v>
      </c>
    </row>
    <row r="41" spans="1:15" ht="12.75">
      <c r="A41" s="21" t="s">
        <v>862</v>
      </c>
      <c r="B41" s="196"/>
      <c r="C41" s="196"/>
      <c r="D41" s="2"/>
      <c r="H41" s="196"/>
      <c r="I41" s="196"/>
      <c r="L41" s="1789"/>
      <c r="M41" s="1789"/>
      <c r="N41" s="1789"/>
      <c r="O41" s="196"/>
    </row>
    <row r="42" spans="1:16" ht="12.75">
      <c r="A42" s="1" t="s">
        <v>863</v>
      </c>
      <c r="B42" s="196">
        <f>B40+1</f>
        <v>21</v>
      </c>
      <c r="C42" s="196"/>
      <c r="D42" s="2">
        <v>21383687</v>
      </c>
      <c r="G42" s="90">
        <v>37789806</v>
      </c>
      <c r="H42" s="196"/>
      <c r="I42" s="196"/>
      <c r="L42" s="1789"/>
      <c r="M42" s="1789"/>
      <c r="N42" s="1789"/>
      <c r="O42" s="196"/>
      <c r="P42" s="2">
        <f>G42+J42-M42</f>
        <v>37789806</v>
      </c>
    </row>
    <row r="43" spans="1:17" ht="12.75">
      <c r="A43" s="1" t="s">
        <v>660</v>
      </c>
      <c r="B43" s="196">
        <f>B42+1</f>
        <v>22</v>
      </c>
      <c r="C43" s="63" t="s">
        <v>1279</v>
      </c>
      <c r="D43" s="2">
        <v>16807540</v>
      </c>
      <c r="E43" s="63" t="s">
        <v>1280</v>
      </c>
      <c r="F43" s="63" t="s">
        <v>1279</v>
      </c>
      <c r="G43" s="90">
        <v>18633661</v>
      </c>
      <c r="H43" s="63" t="s">
        <v>1280</v>
      </c>
      <c r="I43" s="63" t="s">
        <v>1279</v>
      </c>
      <c r="J43" s="2">
        <v>70189</v>
      </c>
      <c r="K43" s="63" t="s">
        <v>1280</v>
      </c>
      <c r="L43" s="1886" t="s">
        <v>1279</v>
      </c>
      <c r="M43" s="1789"/>
      <c r="N43" s="1886" t="s">
        <v>1280</v>
      </c>
      <c r="O43" s="63" t="s">
        <v>1279</v>
      </c>
      <c r="P43" s="2">
        <f>G43+J43-M43</f>
        <v>18703850</v>
      </c>
      <c r="Q43" s="63" t="s">
        <v>1280</v>
      </c>
    </row>
    <row r="44" spans="1:16" ht="12.75">
      <c r="A44" s="1" t="s">
        <v>864</v>
      </c>
      <c r="B44" s="196">
        <f>B43+1</f>
        <v>23</v>
      </c>
      <c r="C44" s="196"/>
      <c r="D44" s="2">
        <v>-2796000</v>
      </c>
      <c r="G44" s="90">
        <v>2291000</v>
      </c>
      <c r="H44" s="196"/>
      <c r="I44" s="196"/>
      <c r="L44" s="1789"/>
      <c r="M44" s="1789"/>
      <c r="N44" s="1789"/>
      <c r="O44" s="196"/>
      <c r="P44" s="2">
        <f>G44+J44-M44</f>
        <v>2291000</v>
      </c>
    </row>
    <row r="45" spans="1:15" ht="12.75">
      <c r="A45" s="19" t="s">
        <v>1291</v>
      </c>
      <c r="B45" s="196"/>
      <c r="C45" s="196"/>
      <c r="D45" s="2"/>
      <c r="H45" s="196"/>
      <c r="I45" s="196"/>
      <c r="L45" s="1789"/>
      <c r="M45" s="1789"/>
      <c r="N45" s="1789"/>
      <c r="O45" s="196"/>
    </row>
    <row r="46" spans="1:15" ht="12.75">
      <c r="A46" s="19" t="s">
        <v>201</v>
      </c>
      <c r="C46" s="196"/>
      <c r="D46" s="2"/>
      <c r="H46" s="196"/>
      <c r="I46" s="196"/>
      <c r="L46" s="1789"/>
      <c r="M46" s="1789"/>
      <c r="N46" s="1789"/>
      <c r="O46" s="196"/>
    </row>
    <row r="47" spans="1:16" ht="12.75">
      <c r="A47" s="19" t="s">
        <v>202</v>
      </c>
      <c r="B47" s="196">
        <f>B44+1</f>
        <v>24</v>
      </c>
      <c r="C47" s="196"/>
      <c r="D47" s="2">
        <v>-118671</v>
      </c>
      <c r="E47" s="19"/>
      <c r="F47" s="19"/>
      <c r="G47" s="90">
        <v>-271803</v>
      </c>
      <c r="H47" s="196"/>
      <c r="I47" s="196"/>
      <c r="J47" s="2">
        <v>4461</v>
      </c>
      <c r="L47" s="1789"/>
      <c r="M47" s="1789"/>
      <c r="N47" s="1789"/>
      <c r="O47" s="196"/>
      <c r="P47" s="2">
        <f>G47+J47-M47</f>
        <v>-267342</v>
      </c>
    </row>
    <row r="48" spans="1:16" ht="12.75">
      <c r="A48" s="19" t="s">
        <v>1290</v>
      </c>
      <c r="B48" s="196">
        <f>B47+1</f>
        <v>25</v>
      </c>
      <c r="C48" s="196"/>
      <c r="D48" s="2"/>
      <c r="E48" s="47"/>
      <c r="F48" s="19"/>
      <c r="H48" s="196"/>
      <c r="I48" s="196"/>
      <c r="L48" s="1789"/>
      <c r="M48" s="1789"/>
      <c r="N48" s="1789"/>
      <c r="O48" s="196"/>
      <c r="P48" s="2">
        <f>G48+J48-M48</f>
        <v>0</v>
      </c>
    </row>
    <row r="49" spans="1:16" ht="12.75">
      <c r="A49" s="33"/>
      <c r="B49" s="1523">
        <f>B48+1</f>
        <v>26</v>
      </c>
      <c r="C49" s="1523"/>
      <c r="D49" s="37">
        <f>D42+D44+D47+D48-D43</f>
        <v>1661476</v>
      </c>
      <c r="E49" s="33"/>
      <c r="F49" s="33"/>
      <c r="G49" s="37">
        <f>G42+G44+G47+G48-G43</f>
        <v>21175342</v>
      </c>
      <c r="H49" s="1523"/>
      <c r="I49" s="1523"/>
      <c r="J49" s="37">
        <f>J42+J44+J47+J48-J43</f>
        <v>-65728</v>
      </c>
      <c r="K49" s="33"/>
      <c r="L49" s="1794"/>
      <c r="M49" s="1794"/>
      <c r="N49" s="1794"/>
      <c r="O49" s="1523"/>
      <c r="P49" s="37">
        <f>P42+P44+P47+P48-P43</f>
        <v>21109614</v>
      </c>
    </row>
    <row r="50" spans="1:15" ht="12.75">
      <c r="A50" s="21" t="s">
        <v>551</v>
      </c>
      <c r="B50" s="196"/>
      <c r="C50" s="196"/>
      <c r="D50" s="2"/>
      <c r="H50" s="196"/>
      <c r="I50" s="196"/>
      <c r="L50" s="1789"/>
      <c r="M50" s="1789"/>
      <c r="N50" s="1789"/>
      <c r="O50" s="196"/>
    </row>
    <row r="51" spans="1:16" ht="12.75">
      <c r="A51" s="21" t="s">
        <v>552</v>
      </c>
      <c r="B51" s="196">
        <f>B49+1</f>
        <v>27</v>
      </c>
      <c r="C51" s="196"/>
      <c r="D51" s="2">
        <f>D29+D34+D40+D49</f>
        <v>1031572</v>
      </c>
      <c r="G51" s="2">
        <f>G29+G34+G40+G49</f>
        <v>-7080146</v>
      </c>
      <c r="H51" s="196"/>
      <c r="I51" s="196"/>
      <c r="J51" s="2">
        <f>J29+J34+J40+J49</f>
        <v>333044</v>
      </c>
      <c r="K51" s="2"/>
      <c r="L51" s="1791"/>
      <c r="M51" s="1791">
        <f>M29+M34+M40+M49</f>
        <v>475</v>
      </c>
      <c r="N51" s="1791"/>
      <c r="O51" s="196"/>
      <c r="P51" s="2">
        <f>P29+P34+P40+P49</f>
        <v>-6747577</v>
      </c>
    </row>
    <row r="52" spans="1:15" ht="12.75">
      <c r="A52" s="21"/>
      <c r="B52" s="196"/>
      <c r="C52" s="196"/>
      <c r="D52" s="2"/>
      <c r="H52" s="196"/>
      <c r="I52" s="196"/>
      <c r="L52" s="1789"/>
      <c r="M52" s="1789"/>
      <c r="N52" s="1789"/>
      <c r="O52" s="196"/>
    </row>
    <row r="53" spans="1:15" ht="12.75">
      <c r="A53" s="50" t="s">
        <v>553</v>
      </c>
      <c r="B53" s="196"/>
      <c r="C53" s="196"/>
      <c r="D53" s="2"/>
      <c r="H53" s="196"/>
      <c r="I53" s="196"/>
      <c r="L53" s="1789"/>
      <c r="M53" s="1789"/>
      <c r="N53" s="1789"/>
      <c r="O53" s="196"/>
    </row>
    <row r="54" spans="1:16" ht="12.75">
      <c r="A54" s="676" t="s">
        <v>554</v>
      </c>
      <c r="B54" s="1394">
        <f>B51+1</f>
        <v>28</v>
      </c>
      <c r="C54" s="1394"/>
      <c r="D54" s="681">
        <v>8509421</v>
      </c>
      <c r="E54" s="47"/>
      <c r="F54" s="47"/>
      <c r="G54" s="93">
        <v>9540993</v>
      </c>
      <c r="H54" s="1394"/>
      <c r="I54" s="1394"/>
      <c r="J54" s="1707">
        <v>268947</v>
      </c>
      <c r="K54" s="1525"/>
      <c r="L54" s="1892"/>
      <c r="M54" s="1795">
        <v>-475</v>
      </c>
      <c r="N54" s="1892"/>
      <c r="O54" s="1394"/>
      <c r="P54" s="49">
        <f>G54+J54-M54</f>
        <v>9810415</v>
      </c>
    </row>
    <row r="55" spans="2:15" ht="12.75">
      <c r="B55" s="196"/>
      <c r="C55" s="196"/>
      <c r="D55" s="2"/>
      <c r="H55" s="196"/>
      <c r="I55" s="196"/>
      <c r="L55" s="1789"/>
      <c r="M55" s="1789"/>
      <c r="N55" s="1789"/>
      <c r="O55" s="196"/>
    </row>
    <row r="56" spans="1:15" ht="12.75">
      <c r="A56" s="52" t="s">
        <v>555</v>
      </c>
      <c r="B56" s="196"/>
      <c r="C56" s="196"/>
      <c r="D56" s="2"/>
      <c r="H56" s="196"/>
      <c r="I56" s="196"/>
      <c r="L56" s="1789"/>
      <c r="M56" s="1789"/>
      <c r="N56" s="1789"/>
      <c r="O56" s="196"/>
    </row>
    <row r="57" spans="1:16" ht="15.75" customHeight="1" thickBot="1">
      <c r="A57" s="113" t="s">
        <v>556</v>
      </c>
      <c r="B57" s="501">
        <f>B54+1</f>
        <v>29</v>
      </c>
      <c r="C57" s="501"/>
      <c r="D57" s="1522">
        <f>D51+D54</f>
        <v>9540993</v>
      </c>
      <c r="E57" s="15"/>
      <c r="F57" s="15"/>
      <c r="G57" s="1522">
        <f>G51+G54</f>
        <v>2460847</v>
      </c>
      <c r="H57" s="501"/>
      <c r="I57" s="501"/>
      <c r="J57" s="1522">
        <f>J51+J54</f>
        <v>601991</v>
      </c>
      <c r="K57" s="1522"/>
      <c r="L57" s="1893"/>
      <c r="M57" s="1796"/>
      <c r="N57" s="1893"/>
      <c r="O57" s="501"/>
      <c r="P57" s="1522">
        <f>P51+P54</f>
        <v>3062838</v>
      </c>
    </row>
    <row r="58" ht="12.75">
      <c r="A58" s="50"/>
    </row>
    <row r="59" spans="1:20" s="137" customFormat="1" ht="25.5" customHeight="1">
      <c r="A59" s="1921" t="s">
        <v>814</v>
      </c>
      <c r="B59" s="1921"/>
      <c r="C59" s="1921"/>
      <c r="D59" s="1921"/>
      <c r="E59" s="1921"/>
      <c r="F59" s="1921"/>
      <c r="G59" s="1921"/>
      <c r="H59" s="1921"/>
      <c r="I59" s="1921"/>
      <c r="J59" s="1921"/>
      <c r="K59" s="1921"/>
      <c r="L59" s="1921"/>
      <c r="M59" s="1921"/>
      <c r="N59" s="1921"/>
      <c r="O59" s="1921"/>
      <c r="P59" s="1921"/>
      <c r="Q59" s="1400"/>
      <c r="R59" s="1400"/>
      <c r="S59" s="1400"/>
      <c r="T59" s="606"/>
    </row>
    <row r="60" spans="1:23" ht="12.75">
      <c r="A60" s="591" t="s">
        <v>1368</v>
      </c>
      <c r="B60" s="19"/>
      <c r="C60" s="19"/>
      <c r="D60" s="19"/>
      <c r="E60" s="19"/>
      <c r="F60" s="19"/>
      <c r="G60" s="19"/>
      <c r="H60" s="19"/>
      <c r="I60" s="19"/>
      <c r="J60" s="19"/>
      <c r="K60" s="19"/>
      <c r="L60" s="19"/>
      <c r="M60" s="19"/>
      <c r="N60" s="19"/>
      <c r="O60" s="19"/>
      <c r="P60" s="19"/>
      <c r="Q60" s="19"/>
      <c r="R60" s="19"/>
      <c r="S60" s="19"/>
      <c r="T60" s="19"/>
      <c r="U60" s="19"/>
      <c r="V60" s="19"/>
      <c r="W60" s="19"/>
    </row>
    <row r="61" spans="1:23" ht="12.75" customHeight="1">
      <c r="A61" s="1903" t="s">
        <v>557</v>
      </c>
      <c r="B61" s="1903"/>
      <c r="C61" s="1903"/>
      <c r="D61" s="1903"/>
      <c r="E61" s="1903"/>
      <c r="F61" s="1903"/>
      <c r="G61" s="1903"/>
      <c r="H61" s="1903"/>
      <c r="I61" s="1903"/>
      <c r="J61" s="1903"/>
      <c r="K61" s="1903"/>
      <c r="L61" s="1903"/>
      <c r="M61" s="1903"/>
      <c r="N61" s="1903"/>
      <c r="O61" s="1903"/>
      <c r="P61" s="1903"/>
      <c r="Q61" s="125"/>
      <c r="R61" s="125"/>
      <c r="S61" s="125"/>
      <c r="T61" s="125"/>
      <c r="U61" s="125"/>
      <c r="V61" s="125"/>
      <c r="W61" s="125"/>
    </row>
    <row r="62" ht="12.75">
      <c r="A62" s="1" t="s">
        <v>1302</v>
      </c>
    </row>
  </sheetData>
  <sheetProtection/>
  <mergeCells count="7">
    <mergeCell ref="A3:P3"/>
    <mergeCell ref="A4:P4"/>
    <mergeCell ref="A59:P59"/>
    <mergeCell ref="A61:P61"/>
    <mergeCell ref="A5:P5"/>
    <mergeCell ref="M8:M9"/>
    <mergeCell ref="G7:P7"/>
  </mergeCells>
  <printOptions/>
  <pageMargins left="0.3937007874015748" right="0.1968503937007874" top="0.5905511811023623" bottom="0.3937007874015748" header="0.5905511811023623" footer="0.3937007874015748"/>
  <pageSetup horizontalDpi="600" verticalDpi="600" orientation="portrait" paperSize="9" scale="87" r:id="rId1"/>
  <headerFooter alignWithMargins="0">
    <oddHeader>&amp;L&amp;9Organisme __&amp;UMunicipalité XYZ&amp;U_______________________&amp;R&amp;9Code géographique __&amp;U99999&amp;U_____</oddHeader>
    <oddFooter>&amp;LS12</oddFooter>
  </headerFooter>
</worksheet>
</file>

<file path=xl/worksheets/sheet14.xml><?xml version="1.0" encoding="utf-8"?>
<worksheet xmlns="http://schemas.openxmlformats.org/spreadsheetml/2006/main" xmlns:r="http://schemas.openxmlformats.org/officeDocument/2006/relationships">
  <sheetPr codeName="Feuil54"/>
  <dimension ref="A1:S849"/>
  <sheetViews>
    <sheetView zoomScalePageLayoutView="0" workbookViewId="0" topLeftCell="H1">
      <selection activeCell="U48" sqref="U48"/>
    </sheetView>
  </sheetViews>
  <sheetFormatPr defaultColWidth="11.421875" defaultRowHeight="12.75"/>
  <cols>
    <col min="1" max="1" width="2.421875" style="31" customWidth="1"/>
    <col min="2" max="2" width="43.421875" style="31" customWidth="1"/>
    <col min="3" max="3" width="2.421875" style="31" customWidth="1"/>
    <col min="4" max="4" width="15.7109375" style="31" customWidth="1"/>
    <col min="5" max="5" width="2.421875" style="632" customWidth="1"/>
    <col min="6" max="6" width="15.7109375" style="57" customWidth="1"/>
    <col min="7" max="7" width="2.28125" style="57" customWidth="1"/>
    <col min="8" max="9" width="15.7109375" style="57" customWidth="1"/>
    <col min="10" max="10" width="11.00390625" style="57" customWidth="1"/>
    <col min="11" max="11" width="15.7109375" style="57" customWidth="1"/>
    <col min="12" max="12" width="2.7109375" style="29" customWidth="1"/>
    <col min="13" max="13" width="15.7109375" style="29" customWidth="1"/>
    <col min="14" max="16384" width="11.421875" style="31" customWidth="1"/>
  </cols>
  <sheetData>
    <row r="1" ht="12.75" customHeight="1">
      <c r="A1" s="1904" t="s">
        <v>995</v>
      </c>
    </row>
    <row r="2" ht="12.75">
      <c r="A2" s="1904"/>
    </row>
    <row r="3" spans="1:11" ht="14.25" customHeight="1">
      <c r="A3" s="1904"/>
      <c r="B3" s="1931" t="s">
        <v>1464</v>
      </c>
      <c r="C3" s="1931"/>
      <c r="D3" s="1931"/>
      <c r="E3" s="1931"/>
      <c r="F3" s="1931"/>
      <c r="G3" s="1931"/>
      <c r="H3" s="1931"/>
      <c r="I3" s="1931"/>
      <c r="J3" s="1931"/>
      <c r="K3" s="1931"/>
    </row>
    <row r="4" spans="1:11" ht="14.25" customHeight="1">
      <c r="A4" s="633"/>
      <c r="B4" s="1931" t="s">
        <v>319</v>
      </c>
      <c r="C4" s="1931"/>
      <c r="D4" s="1931"/>
      <c r="E4" s="1931"/>
      <c r="F4" s="1931"/>
      <c r="G4" s="1931"/>
      <c r="H4" s="1931"/>
      <c r="I4" s="1931"/>
      <c r="J4" s="1931"/>
      <c r="K4" s="1931"/>
    </row>
    <row r="5" spans="2:11" ht="14.25" customHeight="1">
      <c r="B5" s="1931" t="s">
        <v>613</v>
      </c>
      <c r="C5" s="1931"/>
      <c r="D5" s="1931"/>
      <c r="E5" s="1931"/>
      <c r="F5" s="1931"/>
      <c r="G5" s="1931"/>
      <c r="H5" s="1931"/>
      <c r="I5" s="1931"/>
      <c r="J5" s="1931"/>
      <c r="K5" s="1931"/>
    </row>
    <row r="6" spans="2:11" ht="14.25" customHeight="1">
      <c r="B6" s="537"/>
      <c r="C6" s="537"/>
      <c r="D6" s="537"/>
      <c r="E6" s="537"/>
      <c r="F6" s="124"/>
      <c r="G6" s="537"/>
      <c r="H6" s="537"/>
      <c r="I6" s="634"/>
      <c r="J6" s="634"/>
      <c r="K6" s="70"/>
    </row>
    <row r="7" spans="2:13" ht="13.5" customHeight="1">
      <c r="B7" s="635"/>
      <c r="C7" s="635"/>
      <c r="D7" s="538" t="s">
        <v>651</v>
      </c>
      <c r="E7" s="70"/>
      <c r="F7" s="636" t="s">
        <v>55</v>
      </c>
      <c r="G7" s="634"/>
      <c r="H7" s="1900" t="s">
        <v>650</v>
      </c>
      <c r="I7" s="1900"/>
      <c r="J7" s="1900"/>
      <c r="K7" s="1900"/>
      <c r="M7" s="537"/>
    </row>
    <row r="8" spans="2:13" ht="12.75" customHeight="1">
      <c r="B8" s="637"/>
      <c r="C8" s="637"/>
      <c r="D8" s="537" t="s">
        <v>1272</v>
      </c>
      <c r="E8" s="70"/>
      <c r="F8" s="638" t="s">
        <v>320</v>
      </c>
      <c r="G8" s="639"/>
      <c r="H8" s="638" t="s">
        <v>1272</v>
      </c>
      <c r="I8" s="638" t="s">
        <v>1273</v>
      </c>
      <c r="J8" s="1926" t="s">
        <v>808</v>
      </c>
      <c r="K8" s="638" t="s">
        <v>1274</v>
      </c>
      <c r="M8" s="537"/>
    </row>
    <row r="9" spans="2:13" ht="15" customHeight="1" thickBot="1">
      <c r="B9" s="640"/>
      <c r="C9" s="640"/>
      <c r="D9" s="588" t="s">
        <v>1275</v>
      </c>
      <c r="E9" s="431"/>
      <c r="F9" s="533" t="s">
        <v>1275</v>
      </c>
      <c r="G9" s="533"/>
      <c r="H9" s="533" t="s">
        <v>1275</v>
      </c>
      <c r="I9" s="533" t="s">
        <v>353</v>
      </c>
      <c r="J9" s="1927"/>
      <c r="K9" s="619" t="s">
        <v>1097</v>
      </c>
      <c r="M9" s="62"/>
    </row>
    <row r="10" spans="2:11" ht="12" customHeight="1">
      <c r="B10" s="52"/>
      <c r="C10" s="52"/>
      <c r="D10" s="52"/>
      <c r="E10" s="124"/>
      <c r="F10" s="638"/>
      <c r="G10" s="638"/>
      <c r="H10" s="638"/>
      <c r="I10" s="638"/>
      <c r="J10" s="1797"/>
      <c r="K10" s="638"/>
    </row>
    <row r="11" spans="1:13" ht="12" customHeight="1">
      <c r="A11" s="632"/>
      <c r="B11" s="4" t="s">
        <v>321</v>
      </c>
      <c r="C11" s="22">
        <v>1</v>
      </c>
      <c r="D11" s="784">
        <v>30281413</v>
      </c>
      <c r="E11" s="1817"/>
      <c r="F11" s="784">
        <v>31445100</v>
      </c>
      <c r="G11" s="1818"/>
      <c r="H11" s="784">
        <v>33379676</v>
      </c>
      <c r="I11" s="784">
        <v>517890</v>
      </c>
      <c r="J11" s="1819"/>
      <c r="K11" s="784">
        <f>H11+I11-J11</f>
        <v>33897566</v>
      </c>
      <c r="M11" s="709"/>
    </row>
    <row r="12" spans="1:11" ht="12" customHeight="1">
      <c r="A12" s="632"/>
      <c r="B12" s="4"/>
      <c r="C12" s="22"/>
      <c r="D12" s="1820"/>
      <c r="E12" s="1817"/>
      <c r="F12" s="784"/>
      <c r="G12" s="1818"/>
      <c r="H12" s="784"/>
      <c r="I12" s="784"/>
      <c r="J12" s="1819"/>
      <c r="K12" s="784"/>
    </row>
    <row r="13" spans="1:13" ht="12" customHeight="1">
      <c r="A13" s="632"/>
      <c r="B13" s="4" t="s">
        <v>1031</v>
      </c>
      <c r="C13" s="22">
        <f>C11+1</f>
        <v>2</v>
      </c>
      <c r="D13" s="784">
        <v>7460837</v>
      </c>
      <c r="E13" s="1817"/>
      <c r="F13" s="784">
        <v>7768900</v>
      </c>
      <c r="G13" s="1818"/>
      <c r="H13" s="784">
        <v>7376071</v>
      </c>
      <c r="I13" s="784">
        <v>101586</v>
      </c>
      <c r="J13" s="1819"/>
      <c r="K13" s="784">
        <f>H13+I13-J13</f>
        <v>7477657</v>
      </c>
      <c r="M13" s="709"/>
    </row>
    <row r="14" spans="1:13" ht="12" customHeight="1">
      <c r="A14" s="632"/>
      <c r="B14" s="29"/>
      <c r="C14" s="22"/>
      <c r="D14" s="1543"/>
      <c r="E14" s="1817"/>
      <c r="F14" s="786"/>
      <c r="G14" s="1818"/>
      <c r="H14" s="786"/>
      <c r="I14" s="786"/>
      <c r="J14" s="1821"/>
      <c r="K14" s="786"/>
      <c r="M14" s="709"/>
    </row>
    <row r="15" spans="1:13" ht="12" customHeight="1">
      <c r="A15" s="632"/>
      <c r="B15" s="52" t="s">
        <v>994</v>
      </c>
      <c r="C15" s="22">
        <f>C13+1</f>
        <v>3</v>
      </c>
      <c r="D15" s="784">
        <v>23093776</v>
      </c>
      <c r="E15" s="1817"/>
      <c r="F15" s="784">
        <v>26869842</v>
      </c>
      <c r="G15" s="1818"/>
      <c r="H15" s="784">
        <v>28899467</v>
      </c>
      <c r="I15" s="784">
        <v>6225422</v>
      </c>
      <c r="J15" s="1822"/>
      <c r="K15" s="784">
        <f>H15+I15-J15</f>
        <v>35124889</v>
      </c>
      <c r="M15" s="709"/>
    </row>
    <row r="16" spans="1:13" ht="12.75">
      <c r="A16" s="632"/>
      <c r="C16" s="632"/>
      <c r="D16" s="1544"/>
      <c r="E16" s="1817"/>
      <c r="F16" s="786"/>
      <c r="G16" s="1817"/>
      <c r="H16" s="786"/>
      <c r="I16" s="786"/>
      <c r="J16" s="1823"/>
      <c r="K16" s="786"/>
      <c r="M16" s="709"/>
    </row>
    <row r="17" spans="1:13" ht="12" customHeight="1">
      <c r="A17" s="632"/>
      <c r="B17" s="52" t="s">
        <v>1296</v>
      </c>
      <c r="C17" s="22"/>
      <c r="D17" s="1705"/>
      <c r="E17" s="1817"/>
      <c r="F17" s="784"/>
      <c r="G17" s="1818"/>
      <c r="H17" s="784"/>
      <c r="I17" s="784"/>
      <c r="J17" s="1819"/>
      <c r="K17" s="784"/>
      <c r="M17" s="709"/>
    </row>
    <row r="18" spans="1:13" ht="12" customHeight="1">
      <c r="A18" s="632"/>
      <c r="B18" s="29" t="s">
        <v>914</v>
      </c>
      <c r="C18" s="22"/>
      <c r="D18" s="1543"/>
      <c r="E18" s="1817"/>
      <c r="F18" s="784"/>
      <c r="G18" s="1818"/>
      <c r="H18" s="786"/>
      <c r="I18" s="786"/>
      <c r="J18" s="1824"/>
      <c r="K18" s="784"/>
      <c r="M18" s="709"/>
    </row>
    <row r="19" spans="1:13" ht="12.75">
      <c r="A19" s="632"/>
      <c r="B19" s="29" t="s">
        <v>915</v>
      </c>
      <c r="C19" s="22"/>
      <c r="D19" s="1543"/>
      <c r="E19" s="1817"/>
      <c r="F19" s="784"/>
      <c r="G19" s="1818"/>
      <c r="H19" s="784"/>
      <c r="I19" s="784"/>
      <c r="J19" s="1819"/>
      <c r="K19" s="784"/>
      <c r="M19" s="709"/>
    </row>
    <row r="20" spans="1:13" ht="12.75">
      <c r="A20" s="632"/>
      <c r="B20" s="29" t="s">
        <v>916</v>
      </c>
      <c r="C20" s="641">
        <f>C15+1</f>
        <v>4</v>
      </c>
      <c r="D20" s="784">
        <v>7172350</v>
      </c>
      <c r="E20" s="1817"/>
      <c r="F20" s="786">
        <v>8006800</v>
      </c>
      <c r="G20" s="1818"/>
      <c r="H20" s="786">
        <v>7751706</v>
      </c>
      <c r="I20" s="786">
        <v>68440</v>
      </c>
      <c r="J20" s="1823"/>
      <c r="K20" s="784">
        <f>H20+I20-J20</f>
        <v>7820146</v>
      </c>
      <c r="M20" s="709"/>
    </row>
    <row r="21" spans="1:13" ht="12.75">
      <c r="A21" s="632"/>
      <c r="B21" s="29" t="s">
        <v>945</v>
      </c>
      <c r="C21" s="22">
        <f>C20+1</f>
        <v>5</v>
      </c>
      <c r="D21" s="784">
        <v>39924</v>
      </c>
      <c r="E21" s="1817"/>
      <c r="F21" s="786">
        <v>37400</v>
      </c>
      <c r="G21" s="1818"/>
      <c r="H21" s="786">
        <v>38481</v>
      </c>
      <c r="I21" s="786"/>
      <c r="J21" s="1823"/>
      <c r="K21" s="784">
        <f>H21+I21-J21</f>
        <v>38481</v>
      </c>
      <c r="M21" s="709"/>
    </row>
    <row r="22" spans="1:13" ht="12.75">
      <c r="A22" s="632"/>
      <c r="B22" s="29" t="s">
        <v>747</v>
      </c>
      <c r="C22" s="22">
        <f>C21+1</f>
        <v>6</v>
      </c>
      <c r="D22" s="784">
        <v>2072371</v>
      </c>
      <c r="E22" s="1817"/>
      <c r="F22" s="786">
        <v>1961700</v>
      </c>
      <c r="G22" s="1818"/>
      <c r="H22" s="786">
        <v>1948931</v>
      </c>
      <c r="I22" s="786"/>
      <c r="J22" s="1823"/>
      <c r="K22" s="784">
        <f>H22+I22-J22</f>
        <v>1948931</v>
      </c>
      <c r="M22" s="709"/>
    </row>
    <row r="23" spans="1:13" ht="12.75">
      <c r="A23" s="632"/>
      <c r="B23" s="29" t="s">
        <v>946</v>
      </c>
      <c r="C23" s="22">
        <f>C22+1</f>
        <v>7</v>
      </c>
      <c r="D23" s="784"/>
      <c r="E23" s="1817"/>
      <c r="F23" s="786"/>
      <c r="G23" s="1818"/>
      <c r="H23" s="786"/>
      <c r="I23" s="786"/>
      <c r="J23" s="1823"/>
      <c r="K23" s="784"/>
      <c r="M23" s="709"/>
    </row>
    <row r="24" spans="1:13" ht="12.75">
      <c r="A24" s="632"/>
      <c r="B24" s="29" t="s">
        <v>947</v>
      </c>
      <c r="C24" s="22">
        <f>C23+1</f>
        <v>8</v>
      </c>
      <c r="D24" s="784">
        <v>432505</v>
      </c>
      <c r="E24" s="1817"/>
      <c r="F24" s="786">
        <v>309300</v>
      </c>
      <c r="G24" s="1818"/>
      <c r="H24" s="786">
        <v>94023</v>
      </c>
      <c r="I24" s="786">
        <v>4789</v>
      </c>
      <c r="J24" s="1823"/>
      <c r="K24" s="784">
        <f>H24+I24-J24</f>
        <v>98812</v>
      </c>
      <c r="M24" s="709"/>
    </row>
    <row r="25" spans="1:13" ht="12.75">
      <c r="A25" s="632"/>
      <c r="D25" s="1544"/>
      <c r="E25" s="1817"/>
      <c r="F25" s="786"/>
      <c r="G25" s="1544"/>
      <c r="H25" s="786"/>
      <c r="I25" s="786"/>
      <c r="J25" s="1823"/>
      <c r="K25" s="786"/>
      <c r="M25" s="709"/>
    </row>
    <row r="26" spans="1:13" ht="12.75">
      <c r="A26" s="632"/>
      <c r="B26" s="52" t="s">
        <v>948</v>
      </c>
      <c r="C26" s="22"/>
      <c r="D26" s="1705"/>
      <c r="E26" s="1817"/>
      <c r="F26" s="786"/>
      <c r="G26" s="1818"/>
      <c r="H26" s="786"/>
      <c r="I26" s="786"/>
      <c r="J26" s="1823"/>
      <c r="K26" s="786"/>
      <c r="M26" s="709"/>
    </row>
    <row r="27" spans="1:13" ht="12.75">
      <c r="A27" s="632"/>
      <c r="B27" s="29" t="s">
        <v>762</v>
      </c>
      <c r="C27" s="22"/>
      <c r="D27" s="1543"/>
      <c r="E27" s="1817"/>
      <c r="F27" s="786"/>
      <c r="G27" s="1818"/>
      <c r="H27" s="786"/>
      <c r="I27" s="786"/>
      <c r="J27" s="1823"/>
      <c r="K27" s="786"/>
      <c r="M27" s="709"/>
    </row>
    <row r="28" spans="1:13" ht="12.75">
      <c r="A28" s="632"/>
      <c r="B28" s="29" t="s">
        <v>144</v>
      </c>
      <c r="C28" s="22">
        <f>C24+1</f>
        <v>9</v>
      </c>
      <c r="D28" s="784">
        <v>3029915</v>
      </c>
      <c r="E28" s="1817"/>
      <c r="F28" s="786">
        <v>4511300</v>
      </c>
      <c r="G28" s="1818"/>
      <c r="H28" s="786">
        <v>4640736</v>
      </c>
      <c r="I28" s="786"/>
      <c r="J28" s="1825">
        <v>2989094</v>
      </c>
      <c r="K28" s="784">
        <f>H28+I28-J28</f>
        <v>1651642</v>
      </c>
      <c r="M28" s="709"/>
    </row>
    <row r="29" spans="1:13" ht="12.75">
      <c r="A29" s="632"/>
      <c r="B29" s="29" t="s">
        <v>145</v>
      </c>
      <c r="C29" s="22">
        <f>C28+1</f>
        <v>10</v>
      </c>
      <c r="D29" s="784"/>
      <c r="E29" s="1817"/>
      <c r="F29" s="786">
        <v>67000</v>
      </c>
      <c r="G29" s="1818"/>
      <c r="H29" s="786"/>
      <c r="I29" s="786"/>
      <c r="J29" s="1823"/>
      <c r="K29" s="784"/>
      <c r="M29" s="709"/>
    </row>
    <row r="30" spans="1:13" ht="12.75">
      <c r="A30" s="632"/>
      <c r="B30" s="29" t="s">
        <v>146</v>
      </c>
      <c r="C30" s="22">
        <f>C29+1</f>
        <v>11</v>
      </c>
      <c r="D30" s="784">
        <v>862529</v>
      </c>
      <c r="E30" s="1817"/>
      <c r="F30" s="786">
        <v>825900</v>
      </c>
      <c r="G30" s="1818"/>
      <c r="H30" s="786">
        <v>922018</v>
      </c>
      <c r="I30" s="786"/>
      <c r="J30" s="1823"/>
      <c r="K30" s="784">
        <f>H30+I30-J30</f>
        <v>922018</v>
      </c>
      <c r="M30" s="709"/>
    </row>
    <row r="31" spans="1:13" ht="12.75">
      <c r="A31" s="632"/>
      <c r="B31" s="29"/>
      <c r="C31" s="22"/>
      <c r="D31" s="1543"/>
      <c r="E31" s="1817"/>
      <c r="F31" s="786"/>
      <c r="G31" s="1818"/>
      <c r="H31" s="786"/>
      <c r="I31" s="786"/>
      <c r="J31" s="1823"/>
      <c r="K31" s="786"/>
      <c r="M31" s="709"/>
    </row>
    <row r="32" spans="1:13" ht="12.75">
      <c r="A32" s="632"/>
      <c r="B32" s="52" t="s">
        <v>147</v>
      </c>
      <c r="C32" s="22">
        <f>C30+1</f>
        <v>12</v>
      </c>
      <c r="D32" s="784">
        <v>15306946</v>
      </c>
      <c r="E32" s="1817"/>
      <c r="F32" s="786">
        <f>'S8  Ex. fonct. par org.'!H16</f>
        <v>17100000</v>
      </c>
      <c r="G32" s="1818"/>
      <c r="H32" s="786">
        <v>17063053</v>
      </c>
      <c r="I32" s="786">
        <v>132621</v>
      </c>
      <c r="J32" s="1823"/>
      <c r="K32" s="784">
        <f>H32+I32-J32</f>
        <v>17195674</v>
      </c>
      <c r="M32" s="709"/>
    </row>
    <row r="33" spans="1:13" ht="12.75">
      <c r="A33" s="632"/>
      <c r="B33" s="29"/>
      <c r="C33" s="22"/>
      <c r="D33" s="1543"/>
      <c r="E33" s="1817"/>
      <c r="F33" s="786"/>
      <c r="G33" s="1818"/>
      <c r="H33" s="786"/>
      <c r="I33" s="786"/>
      <c r="J33" s="1823"/>
      <c r="K33" s="786"/>
      <c r="M33" s="709"/>
    </row>
    <row r="34" spans="1:13" ht="12.75">
      <c r="A34" s="632"/>
      <c r="B34" s="46" t="s">
        <v>1291</v>
      </c>
      <c r="C34" s="468">
        <f>C32+1</f>
        <v>13</v>
      </c>
      <c r="D34" s="787">
        <v>716544</v>
      </c>
      <c r="E34" s="1826"/>
      <c r="F34" s="787">
        <v>552500</v>
      </c>
      <c r="G34" s="1827"/>
      <c r="H34" s="787">
        <v>1172833</v>
      </c>
      <c r="I34" s="787"/>
      <c r="J34" s="1828"/>
      <c r="K34" s="787">
        <f>H34+I34-J34</f>
        <v>1172833</v>
      </c>
      <c r="M34" s="709"/>
    </row>
    <row r="35" spans="1:13" ht="12.75">
      <c r="A35" s="632"/>
      <c r="D35" s="1544"/>
      <c r="E35" s="1817"/>
      <c r="F35" s="786"/>
      <c r="G35" s="1544"/>
      <c r="H35" s="786"/>
      <c r="I35" s="786"/>
      <c r="J35" s="1823"/>
      <c r="K35" s="786"/>
      <c r="M35" s="709"/>
    </row>
    <row r="36" spans="1:13" ht="13.5" thickBot="1">
      <c r="A36" s="632"/>
      <c r="B36" s="323"/>
      <c r="C36" s="516">
        <f>C34+1</f>
        <v>14</v>
      </c>
      <c r="D36" s="1829">
        <f>SUM(D11:D35)</f>
        <v>90469110</v>
      </c>
      <c r="E36" s="1830"/>
      <c r="F36" s="1831">
        <f>SUM(F11:F35)</f>
        <v>99455742</v>
      </c>
      <c r="G36" s="1832"/>
      <c r="H36" s="1831">
        <f>SUM(H11:H35)</f>
        <v>103286995</v>
      </c>
      <c r="I36" s="1831">
        <f>SUM(I11:I35)</f>
        <v>7050748</v>
      </c>
      <c r="J36" s="1833">
        <f>SUM(J11:J35)</f>
        <v>2989094</v>
      </c>
      <c r="K36" s="1831">
        <f>SUM(K11:K35)</f>
        <v>107348649</v>
      </c>
      <c r="M36" s="1422"/>
    </row>
    <row r="37" spans="2:13" ht="12.75">
      <c r="B37" s="29"/>
      <c r="C37" s="29"/>
      <c r="D37" s="29"/>
      <c r="E37" s="513"/>
      <c r="F37" s="1422"/>
      <c r="G37" s="513"/>
      <c r="H37" s="1422"/>
      <c r="I37" s="1422"/>
      <c r="J37" s="29"/>
      <c r="K37" s="1422"/>
      <c r="M37" s="1422"/>
    </row>
    <row r="38" spans="1:19" s="137" customFormat="1" ht="15" customHeight="1">
      <c r="A38" s="120"/>
      <c r="B38" s="1921" t="s">
        <v>814</v>
      </c>
      <c r="C38" s="1921"/>
      <c r="D38" s="1921"/>
      <c r="E38" s="1921"/>
      <c r="F38" s="1921"/>
      <c r="G38" s="1921"/>
      <c r="H38" s="1921"/>
      <c r="I38" s="1921"/>
      <c r="J38" s="1921"/>
      <c r="K38" s="1921"/>
      <c r="L38" s="1921"/>
      <c r="M38" s="1921"/>
      <c r="N38" s="1921"/>
      <c r="O38" s="1921"/>
      <c r="P38" s="1921"/>
      <c r="Q38" s="1921"/>
      <c r="R38" s="1921"/>
      <c r="S38" s="606"/>
    </row>
    <row r="39" spans="2:11" ht="12.75">
      <c r="B39" s="591" t="s">
        <v>1368</v>
      </c>
      <c r="C39" s="591"/>
      <c r="D39" s="591"/>
      <c r="E39" s="31"/>
      <c r="F39" s="31"/>
      <c r="G39" s="31"/>
      <c r="H39" s="31"/>
      <c r="I39" s="31"/>
      <c r="J39" s="31"/>
      <c r="K39" s="31"/>
    </row>
    <row r="40" spans="5:11" ht="12.75">
      <c r="E40" s="31"/>
      <c r="F40" s="31"/>
      <c r="G40" s="31"/>
      <c r="H40" s="31"/>
      <c r="I40" s="31"/>
      <c r="J40" s="31"/>
      <c r="K40" s="31"/>
    </row>
    <row r="41" spans="5:11" ht="12.75">
      <c r="E41" s="31"/>
      <c r="F41" s="31"/>
      <c r="G41" s="31"/>
      <c r="H41" s="31"/>
      <c r="I41" s="31"/>
      <c r="J41" s="31"/>
      <c r="K41" s="31"/>
    </row>
    <row r="42" spans="5:11" ht="12.75">
      <c r="E42" s="31"/>
      <c r="F42" s="31"/>
      <c r="G42" s="31"/>
      <c r="H42" s="31"/>
      <c r="I42" s="31"/>
      <c r="J42" s="31"/>
      <c r="K42" s="31"/>
    </row>
    <row r="43" spans="5:11" ht="12.75">
      <c r="E43" s="31"/>
      <c r="F43" s="31"/>
      <c r="G43" s="31"/>
      <c r="H43" s="31"/>
      <c r="I43" s="31"/>
      <c r="J43" s="31"/>
      <c r="K43" s="31"/>
    </row>
    <row r="44" spans="5:11" ht="12.75">
      <c r="E44" s="31"/>
      <c r="F44" s="31"/>
      <c r="G44" s="31"/>
      <c r="H44" s="31"/>
      <c r="I44" s="31"/>
      <c r="J44" s="31"/>
      <c r="K44" s="31"/>
    </row>
    <row r="45" spans="5:11" ht="12.75">
      <c r="E45" s="31"/>
      <c r="F45" s="31"/>
      <c r="G45" s="31"/>
      <c r="H45" s="31"/>
      <c r="I45" s="31"/>
      <c r="J45" s="31"/>
      <c r="K45" s="31"/>
    </row>
    <row r="46" spans="5:11" ht="12.75">
      <c r="E46" s="31"/>
      <c r="F46" s="31"/>
      <c r="G46" s="31"/>
      <c r="H46" s="31"/>
      <c r="I46" s="31"/>
      <c r="J46" s="31"/>
      <c r="K46" s="31"/>
    </row>
    <row r="47" spans="5:11" ht="12.75">
      <c r="E47" s="31"/>
      <c r="F47" s="31"/>
      <c r="G47" s="31"/>
      <c r="H47" s="31"/>
      <c r="I47" s="31"/>
      <c r="J47" s="31"/>
      <c r="K47" s="31"/>
    </row>
    <row r="48" spans="5:11" ht="12.75">
      <c r="E48" s="31"/>
      <c r="F48" s="31"/>
      <c r="G48" s="31"/>
      <c r="H48" s="31"/>
      <c r="I48" s="31"/>
      <c r="J48" s="31"/>
      <c r="K48" s="31"/>
    </row>
    <row r="49" spans="5:11" ht="12.75">
      <c r="E49" s="31"/>
      <c r="F49" s="31"/>
      <c r="G49" s="31"/>
      <c r="H49" s="31"/>
      <c r="I49" s="31"/>
      <c r="J49" s="31"/>
      <c r="K49" s="31"/>
    </row>
    <row r="50" spans="5:11" ht="12.75">
      <c r="E50" s="31"/>
      <c r="F50" s="31"/>
      <c r="G50" s="31"/>
      <c r="H50" s="31"/>
      <c r="I50" s="31"/>
      <c r="J50" s="31"/>
      <c r="K50" s="31"/>
    </row>
    <row r="51" spans="5:11" ht="12.75">
      <c r="E51" s="31"/>
      <c r="F51" s="31"/>
      <c r="G51" s="31"/>
      <c r="H51" s="31"/>
      <c r="I51" s="31"/>
      <c r="J51" s="31"/>
      <c r="K51" s="31"/>
    </row>
    <row r="52" spans="5:11" ht="12.75">
      <c r="E52" s="31"/>
      <c r="F52" s="31"/>
      <c r="G52" s="31"/>
      <c r="H52" s="31"/>
      <c r="I52" s="31"/>
      <c r="J52" s="31"/>
      <c r="K52" s="31"/>
    </row>
    <row r="53" spans="5:11" ht="12.75">
      <c r="E53" s="31"/>
      <c r="F53" s="31"/>
      <c r="G53" s="31"/>
      <c r="H53" s="31"/>
      <c r="I53" s="31"/>
      <c r="J53" s="31"/>
      <c r="K53" s="31"/>
    </row>
    <row r="54" spans="5:11" ht="12.75">
      <c r="E54" s="31"/>
      <c r="F54" s="31"/>
      <c r="G54" s="31"/>
      <c r="H54" s="31"/>
      <c r="I54" s="31"/>
      <c r="J54" s="31"/>
      <c r="K54" s="31"/>
    </row>
    <row r="55" spans="5:11" ht="12.75">
      <c r="E55" s="31"/>
      <c r="F55" s="31"/>
      <c r="G55" s="31"/>
      <c r="H55" s="31"/>
      <c r="I55" s="31"/>
      <c r="J55" s="31"/>
      <c r="K55" s="31"/>
    </row>
    <row r="56" spans="5:11" ht="12.75">
      <c r="E56" s="31"/>
      <c r="F56" s="31"/>
      <c r="G56" s="31"/>
      <c r="H56" s="31"/>
      <c r="I56" s="31"/>
      <c r="J56" s="31"/>
      <c r="K56" s="31"/>
    </row>
    <row r="57" spans="5:11" ht="12.75">
      <c r="E57" s="31"/>
      <c r="F57" s="31"/>
      <c r="G57" s="31"/>
      <c r="H57" s="31"/>
      <c r="I57" s="31"/>
      <c r="J57" s="31"/>
      <c r="K57" s="31"/>
    </row>
    <row r="58" spans="5:11" ht="12.75">
      <c r="E58" s="31"/>
      <c r="F58" s="31"/>
      <c r="G58" s="31"/>
      <c r="H58" s="31"/>
      <c r="I58" s="31"/>
      <c r="J58" s="31"/>
      <c r="K58" s="31"/>
    </row>
    <row r="59" spans="5:11" ht="12.75">
      <c r="E59" s="31"/>
      <c r="F59" s="31"/>
      <c r="G59" s="31"/>
      <c r="H59" s="31"/>
      <c r="I59" s="31"/>
      <c r="J59" s="31"/>
      <c r="K59" s="31"/>
    </row>
    <row r="60" spans="5:11" ht="12.75">
      <c r="E60" s="31"/>
      <c r="F60" s="31"/>
      <c r="G60" s="31"/>
      <c r="H60" s="31"/>
      <c r="I60" s="31"/>
      <c r="J60" s="31"/>
      <c r="K60" s="31"/>
    </row>
    <row r="61" spans="5:11" ht="12.75">
      <c r="E61" s="31"/>
      <c r="F61" s="31"/>
      <c r="G61" s="31"/>
      <c r="H61" s="31"/>
      <c r="I61" s="31"/>
      <c r="J61" s="31"/>
      <c r="K61" s="31"/>
    </row>
    <row r="62" spans="5:11" ht="12.75">
      <c r="E62" s="31"/>
      <c r="F62" s="31"/>
      <c r="G62" s="31"/>
      <c r="H62" s="31"/>
      <c r="I62" s="31"/>
      <c r="J62" s="31"/>
      <c r="K62" s="31"/>
    </row>
    <row r="63" spans="5:11" ht="12.75">
      <c r="E63" s="31"/>
      <c r="F63" s="31"/>
      <c r="G63" s="31"/>
      <c r="H63" s="31"/>
      <c r="I63" s="31"/>
      <c r="J63" s="31"/>
      <c r="K63" s="31"/>
    </row>
    <row r="64" spans="5:11" ht="12.75">
      <c r="E64" s="31"/>
      <c r="F64" s="31"/>
      <c r="G64" s="31"/>
      <c r="H64" s="31"/>
      <c r="I64" s="31"/>
      <c r="J64" s="31"/>
      <c r="K64" s="31"/>
    </row>
    <row r="65" spans="5:11" ht="12.75">
      <c r="E65" s="31"/>
      <c r="F65" s="31"/>
      <c r="G65" s="31"/>
      <c r="H65" s="31"/>
      <c r="I65" s="31"/>
      <c r="J65" s="31"/>
      <c r="K65" s="31"/>
    </row>
    <row r="66" spans="5:11" ht="12.75">
      <c r="E66" s="31"/>
      <c r="F66" s="31"/>
      <c r="G66" s="31"/>
      <c r="H66" s="31"/>
      <c r="I66" s="31"/>
      <c r="J66" s="31"/>
      <c r="K66" s="31"/>
    </row>
    <row r="67" spans="5:11" ht="12.75">
      <c r="E67" s="31"/>
      <c r="F67" s="31"/>
      <c r="G67" s="31"/>
      <c r="H67" s="31"/>
      <c r="I67" s="31"/>
      <c r="J67" s="31"/>
      <c r="K67" s="31"/>
    </row>
    <row r="68" spans="5:11" ht="12.75">
      <c r="E68" s="31"/>
      <c r="F68" s="31"/>
      <c r="G68" s="31"/>
      <c r="H68" s="31"/>
      <c r="I68" s="31"/>
      <c r="J68" s="31"/>
      <c r="K68" s="31"/>
    </row>
    <row r="69" spans="5:11" ht="12.75">
      <c r="E69" s="31"/>
      <c r="F69" s="31"/>
      <c r="G69" s="31"/>
      <c r="H69" s="31"/>
      <c r="I69" s="31"/>
      <c r="J69" s="31"/>
      <c r="K69" s="31"/>
    </row>
    <row r="70" spans="5:11" ht="12.75">
      <c r="E70" s="31"/>
      <c r="F70" s="31"/>
      <c r="G70" s="31"/>
      <c r="H70" s="31"/>
      <c r="I70" s="31"/>
      <c r="J70" s="31"/>
      <c r="K70" s="31"/>
    </row>
    <row r="71" spans="5:11" ht="12.75">
      <c r="E71" s="31"/>
      <c r="F71" s="31"/>
      <c r="G71" s="31"/>
      <c r="H71" s="31"/>
      <c r="I71" s="31"/>
      <c r="J71" s="31"/>
      <c r="K71" s="31"/>
    </row>
    <row r="72" spans="5:11" ht="12.75">
      <c r="E72" s="31"/>
      <c r="F72" s="31"/>
      <c r="G72" s="31"/>
      <c r="H72" s="31"/>
      <c r="I72" s="31"/>
      <c r="J72" s="31"/>
      <c r="K72" s="31"/>
    </row>
    <row r="73" spans="5:11" ht="12.75">
      <c r="E73" s="31"/>
      <c r="F73" s="31"/>
      <c r="G73" s="31"/>
      <c r="H73" s="31"/>
      <c r="I73" s="31"/>
      <c r="J73" s="31"/>
      <c r="K73" s="31"/>
    </row>
    <row r="74" spans="5:11" ht="12.75">
      <c r="E74" s="31"/>
      <c r="F74" s="31"/>
      <c r="G74" s="31"/>
      <c r="H74" s="31"/>
      <c r="I74" s="31"/>
      <c r="J74" s="31"/>
      <c r="K74" s="31"/>
    </row>
    <row r="75" spans="5:11" ht="12.75">
      <c r="E75" s="31"/>
      <c r="F75" s="31"/>
      <c r="G75" s="31"/>
      <c r="H75" s="31"/>
      <c r="I75" s="31"/>
      <c r="J75" s="31"/>
      <c r="K75" s="31"/>
    </row>
    <row r="76" spans="5:11" ht="12.75">
      <c r="E76" s="31"/>
      <c r="F76" s="31"/>
      <c r="G76" s="31"/>
      <c r="H76" s="31"/>
      <c r="I76" s="31"/>
      <c r="J76" s="31"/>
      <c r="K76" s="31"/>
    </row>
    <row r="77" spans="5:11" ht="12.75">
      <c r="E77" s="31"/>
      <c r="F77" s="31"/>
      <c r="G77" s="31"/>
      <c r="H77" s="31"/>
      <c r="I77" s="31"/>
      <c r="J77" s="31"/>
      <c r="K77" s="31"/>
    </row>
    <row r="78" spans="5:11" ht="12.75">
      <c r="E78" s="31"/>
      <c r="F78" s="31"/>
      <c r="G78" s="31"/>
      <c r="H78" s="31"/>
      <c r="I78" s="31"/>
      <c r="J78" s="31"/>
      <c r="K78" s="31"/>
    </row>
    <row r="79" spans="5:11" ht="12.75">
      <c r="E79" s="31"/>
      <c r="F79" s="31"/>
      <c r="G79" s="31"/>
      <c r="H79" s="31"/>
      <c r="I79" s="31"/>
      <c r="J79" s="31"/>
      <c r="K79" s="31"/>
    </row>
    <row r="80" spans="5:11" ht="12.75">
      <c r="E80" s="31"/>
      <c r="F80" s="31"/>
      <c r="G80" s="31"/>
      <c r="H80" s="31"/>
      <c r="I80" s="31"/>
      <c r="J80" s="31"/>
      <c r="K80" s="31"/>
    </row>
    <row r="81" spans="5:11" ht="12.75">
      <c r="E81" s="31"/>
      <c r="F81" s="31"/>
      <c r="G81" s="31"/>
      <c r="H81" s="31"/>
      <c r="I81" s="31"/>
      <c r="J81" s="31"/>
      <c r="K81" s="31"/>
    </row>
    <row r="82" spans="5:11" ht="12.75">
      <c r="E82" s="31"/>
      <c r="F82" s="31"/>
      <c r="G82" s="31"/>
      <c r="H82" s="31"/>
      <c r="I82" s="31"/>
      <c r="J82" s="31"/>
      <c r="K82" s="31"/>
    </row>
    <row r="83" spans="5:11" ht="12.75">
      <c r="E83" s="31"/>
      <c r="F83" s="31"/>
      <c r="G83" s="31"/>
      <c r="H83" s="31"/>
      <c r="I83" s="31"/>
      <c r="J83" s="31"/>
      <c r="K83" s="31"/>
    </row>
    <row r="84" spans="5:11" ht="12.75">
      <c r="E84" s="31"/>
      <c r="F84" s="31"/>
      <c r="G84" s="31"/>
      <c r="H84" s="31"/>
      <c r="I84" s="31"/>
      <c r="J84" s="31"/>
      <c r="K84" s="31"/>
    </row>
    <row r="85" spans="5:11" ht="12.75">
      <c r="E85" s="31"/>
      <c r="F85" s="31"/>
      <c r="G85" s="31"/>
      <c r="H85" s="31"/>
      <c r="I85" s="31"/>
      <c r="J85" s="31"/>
      <c r="K85" s="31"/>
    </row>
    <row r="86" spans="5:11" ht="12.75">
      <c r="E86" s="31"/>
      <c r="F86" s="31"/>
      <c r="G86" s="31"/>
      <c r="H86" s="31"/>
      <c r="I86" s="31"/>
      <c r="J86" s="31"/>
      <c r="K86" s="31"/>
    </row>
    <row r="87" spans="5:11" ht="12.75">
      <c r="E87" s="31"/>
      <c r="F87" s="31"/>
      <c r="G87" s="31"/>
      <c r="H87" s="31"/>
      <c r="I87" s="31"/>
      <c r="J87" s="31"/>
      <c r="K87" s="31"/>
    </row>
    <row r="88" spans="5:11" ht="12.75">
      <c r="E88" s="31"/>
      <c r="F88" s="31"/>
      <c r="G88" s="31"/>
      <c r="H88" s="31"/>
      <c r="I88" s="31"/>
      <c r="J88" s="31"/>
      <c r="K88" s="31"/>
    </row>
    <row r="89" spans="5:11" ht="12.75">
      <c r="E89" s="31"/>
      <c r="F89" s="31"/>
      <c r="G89" s="31"/>
      <c r="H89" s="31"/>
      <c r="I89" s="31"/>
      <c r="J89" s="31"/>
      <c r="K89" s="31"/>
    </row>
    <row r="90" spans="5:11" ht="12.75">
      <c r="E90" s="31"/>
      <c r="F90" s="31"/>
      <c r="G90" s="31"/>
      <c r="H90" s="31"/>
      <c r="I90" s="31"/>
      <c r="J90" s="31"/>
      <c r="K90" s="31"/>
    </row>
    <row r="91" spans="5:11" ht="12.75">
      <c r="E91" s="31"/>
      <c r="F91" s="31"/>
      <c r="G91" s="31"/>
      <c r="H91" s="31"/>
      <c r="I91" s="31"/>
      <c r="J91" s="31"/>
      <c r="K91" s="31"/>
    </row>
    <row r="92" spans="5:11" ht="12.75">
      <c r="E92" s="31"/>
      <c r="F92" s="31"/>
      <c r="G92" s="31"/>
      <c r="H92" s="31"/>
      <c r="I92" s="31"/>
      <c r="J92" s="31"/>
      <c r="K92" s="31"/>
    </row>
    <row r="93" spans="5:11" ht="12.75">
      <c r="E93" s="31"/>
      <c r="F93" s="31"/>
      <c r="G93" s="31"/>
      <c r="H93" s="31"/>
      <c r="I93" s="31"/>
      <c r="J93" s="31"/>
      <c r="K93" s="31"/>
    </row>
    <row r="94" spans="5:11" ht="12.75">
      <c r="E94" s="31"/>
      <c r="F94" s="31"/>
      <c r="G94" s="31"/>
      <c r="H94" s="31"/>
      <c r="I94" s="31"/>
      <c r="J94" s="31"/>
      <c r="K94" s="31"/>
    </row>
    <row r="95" spans="5:11" ht="12.75">
      <c r="E95" s="31"/>
      <c r="F95" s="31"/>
      <c r="G95" s="31"/>
      <c r="H95" s="31"/>
      <c r="I95" s="31"/>
      <c r="J95" s="31"/>
      <c r="K95" s="31"/>
    </row>
    <row r="96" spans="5:11" ht="12.75">
      <c r="E96" s="31"/>
      <c r="F96" s="31"/>
      <c r="G96" s="31"/>
      <c r="H96" s="31"/>
      <c r="I96" s="31"/>
      <c r="J96" s="31"/>
      <c r="K96" s="31"/>
    </row>
    <row r="97" spans="5:11" ht="12.75">
      <c r="E97" s="31"/>
      <c r="F97" s="31"/>
      <c r="G97" s="31"/>
      <c r="H97" s="31"/>
      <c r="I97" s="31"/>
      <c r="J97" s="31"/>
      <c r="K97" s="31"/>
    </row>
    <row r="98" spans="5:11" ht="12.75">
      <c r="E98" s="31"/>
      <c r="F98" s="31"/>
      <c r="G98" s="31"/>
      <c r="H98" s="31"/>
      <c r="I98" s="31"/>
      <c r="J98" s="31"/>
      <c r="K98" s="31"/>
    </row>
    <row r="99" spans="5:11" ht="12.75">
      <c r="E99" s="31"/>
      <c r="F99" s="31"/>
      <c r="G99" s="31"/>
      <c r="H99" s="31"/>
      <c r="I99" s="31"/>
      <c r="J99" s="31"/>
      <c r="K99" s="31"/>
    </row>
    <row r="100" spans="5:11" ht="12.75">
      <c r="E100" s="31"/>
      <c r="F100" s="31"/>
      <c r="G100" s="31"/>
      <c r="H100" s="31"/>
      <c r="I100" s="31"/>
      <c r="J100" s="31"/>
      <c r="K100" s="31"/>
    </row>
    <row r="101" spans="5:11" ht="12.75">
      <c r="E101" s="31"/>
      <c r="F101" s="31"/>
      <c r="G101" s="31"/>
      <c r="H101" s="31"/>
      <c r="I101" s="31"/>
      <c r="J101" s="31"/>
      <c r="K101" s="31"/>
    </row>
    <row r="102" spans="5:11" ht="12.75">
      <c r="E102" s="31"/>
      <c r="F102" s="31"/>
      <c r="G102" s="31"/>
      <c r="H102" s="31"/>
      <c r="I102" s="31"/>
      <c r="J102" s="31"/>
      <c r="K102" s="31"/>
    </row>
    <row r="103" spans="5:11" ht="12.75">
      <c r="E103" s="31"/>
      <c r="F103" s="31"/>
      <c r="G103" s="31"/>
      <c r="H103" s="31"/>
      <c r="I103" s="31"/>
      <c r="J103" s="31"/>
      <c r="K103" s="31"/>
    </row>
    <row r="104" spans="5:11" ht="12.75">
      <c r="E104" s="31"/>
      <c r="F104" s="31"/>
      <c r="G104" s="31"/>
      <c r="H104" s="31"/>
      <c r="I104" s="31"/>
      <c r="J104" s="31"/>
      <c r="K104" s="31"/>
    </row>
    <row r="105" spans="5:11" ht="12.75">
      <c r="E105" s="31"/>
      <c r="F105" s="31"/>
      <c r="G105" s="31"/>
      <c r="H105" s="31"/>
      <c r="I105" s="31"/>
      <c r="J105" s="31"/>
      <c r="K105" s="31"/>
    </row>
    <row r="106" spans="5:11" ht="12.75">
      <c r="E106" s="31"/>
      <c r="F106" s="31"/>
      <c r="G106" s="31"/>
      <c r="H106" s="31"/>
      <c r="I106" s="31"/>
      <c r="J106" s="31"/>
      <c r="K106" s="31"/>
    </row>
    <row r="107" spans="5:11" ht="12.75">
      <c r="E107" s="31"/>
      <c r="F107" s="31"/>
      <c r="G107" s="31"/>
      <c r="H107" s="31"/>
      <c r="I107" s="31"/>
      <c r="J107" s="31"/>
      <c r="K107" s="31"/>
    </row>
    <row r="108" spans="5:11" ht="12.75">
      <c r="E108" s="31"/>
      <c r="F108" s="31"/>
      <c r="G108" s="31"/>
      <c r="H108" s="31"/>
      <c r="I108" s="31"/>
      <c r="J108" s="31"/>
      <c r="K108" s="31"/>
    </row>
    <row r="109" spans="5:11" ht="12.75">
      <c r="E109" s="31"/>
      <c r="F109" s="31"/>
      <c r="G109" s="31"/>
      <c r="H109" s="31"/>
      <c r="I109" s="31"/>
      <c r="J109" s="31"/>
      <c r="K109" s="31"/>
    </row>
    <row r="110" spans="5:11" ht="12.75">
      <c r="E110" s="31"/>
      <c r="F110" s="31"/>
      <c r="G110" s="31"/>
      <c r="H110" s="31"/>
      <c r="I110" s="31"/>
      <c r="J110" s="31"/>
      <c r="K110" s="31"/>
    </row>
    <row r="111" spans="5:11" ht="12.75">
      <c r="E111" s="31"/>
      <c r="F111" s="31"/>
      <c r="G111" s="31"/>
      <c r="H111" s="31"/>
      <c r="I111" s="31"/>
      <c r="J111" s="31"/>
      <c r="K111" s="31"/>
    </row>
    <row r="112" spans="5:11" ht="12.75">
      <c r="E112" s="31"/>
      <c r="F112" s="31"/>
      <c r="G112" s="31"/>
      <c r="H112" s="31"/>
      <c r="I112" s="31"/>
      <c r="J112" s="31"/>
      <c r="K112" s="31"/>
    </row>
    <row r="113" spans="5:11" ht="12.75">
      <c r="E113" s="31"/>
      <c r="F113" s="31"/>
      <c r="G113" s="31"/>
      <c r="H113" s="31"/>
      <c r="I113" s="31"/>
      <c r="J113" s="31"/>
      <c r="K113" s="31"/>
    </row>
    <row r="114" spans="5:11" ht="12.75">
      <c r="E114" s="31"/>
      <c r="F114" s="31"/>
      <c r="G114" s="31"/>
      <c r="H114" s="31"/>
      <c r="I114" s="31"/>
      <c r="J114" s="31"/>
      <c r="K114" s="31"/>
    </row>
    <row r="115" spans="5:11" ht="12.75">
      <c r="E115" s="31"/>
      <c r="F115" s="31"/>
      <c r="G115" s="31"/>
      <c r="H115" s="31"/>
      <c r="I115" s="31"/>
      <c r="J115" s="31"/>
      <c r="K115" s="31"/>
    </row>
    <row r="116" spans="5:11" ht="12.75">
      <c r="E116" s="31"/>
      <c r="F116" s="31"/>
      <c r="G116" s="31"/>
      <c r="H116" s="31"/>
      <c r="I116" s="31"/>
      <c r="J116" s="31"/>
      <c r="K116" s="31"/>
    </row>
    <row r="117" spans="5:11" ht="12.75">
      <c r="E117" s="31"/>
      <c r="F117" s="31"/>
      <c r="G117" s="31"/>
      <c r="H117" s="31"/>
      <c r="I117" s="31"/>
      <c r="J117" s="31"/>
      <c r="K117" s="31"/>
    </row>
    <row r="118" spans="5:11" ht="12.75">
      <c r="E118" s="31"/>
      <c r="F118" s="31"/>
      <c r="G118" s="31"/>
      <c r="H118" s="31"/>
      <c r="I118" s="31"/>
      <c r="J118" s="31"/>
      <c r="K118" s="31"/>
    </row>
    <row r="119" spans="5:11" ht="12.75">
      <c r="E119" s="31"/>
      <c r="F119" s="31"/>
      <c r="G119" s="31"/>
      <c r="H119" s="31"/>
      <c r="I119" s="31"/>
      <c r="J119" s="31"/>
      <c r="K119" s="31"/>
    </row>
    <row r="120" spans="5:11" ht="12.75">
      <c r="E120" s="31"/>
      <c r="F120" s="31"/>
      <c r="G120" s="31"/>
      <c r="H120" s="31"/>
      <c r="I120" s="31"/>
      <c r="J120" s="31"/>
      <c r="K120" s="31"/>
    </row>
    <row r="121" spans="5:11" ht="12.75">
      <c r="E121" s="31"/>
      <c r="F121" s="31"/>
      <c r="G121" s="31"/>
      <c r="H121" s="31"/>
      <c r="I121" s="31"/>
      <c r="J121" s="31"/>
      <c r="K121" s="31"/>
    </row>
    <row r="122" spans="5:11" ht="12.75">
      <c r="E122" s="31"/>
      <c r="F122" s="31"/>
      <c r="G122" s="31"/>
      <c r="H122" s="31"/>
      <c r="I122" s="31"/>
      <c r="J122" s="31"/>
      <c r="K122" s="31"/>
    </row>
    <row r="123" spans="5:11" ht="12.75">
      <c r="E123" s="31"/>
      <c r="F123" s="31"/>
      <c r="G123" s="31"/>
      <c r="H123" s="31"/>
      <c r="I123" s="31"/>
      <c r="J123" s="31"/>
      <c r="K123" s="31"/>
    </row>
    <row r="124" spans="5:11" ht="12.75">
      <c r="E124" s="31"/>
      <c r="F124" s="31"/>
      <c r="G124" s="31"/>
      <c r="H124" s="31"/>
      <c r="I124" s="31"/>
      <c r="J124" s="31"/>
      <c r="K124" s="31"/>
    </row>
    <row r="125" spans="5:11" ht="12.75">
      <c r="E125" s="31"/>
      <c r="F125" s="31"/>
      <c r="G125" s="31"/>
      <c r="H125" s="31"/>
      <c r="I125" s="31"/>
      <c r="J125" s="31"/>
      <c r="K125" s="31"/>
    </row>
    <row r="126" spans="5:11" ht="12.75">
      <c r="E126" s="31"/>
      <c r="F126" s="31"/>
      <c r="G126" s="31"/>
      <c r="H126" s="31"/>
      <c r="I126" s="31"/>
      <c r="J126" s="31"/>
      <c r="K126" s="31"/>
    </row>
    <row r="127" spans="5:11" ht="12.75">
      <c r="E127" s="31"/>
      <c r="F127" s="31"/>
      <c r="G127" s="31"/>
      <c r="H127" s="31"/>
      <c r="I127" s="31"/>
      <c r="J127" s="31"/>
      <c r="K127" s="31"/>
    </row>
    <row r="128" spans="5:11" ht="12.75">
      <c r="E128" s="31"/>
      <c r="F128" s="31"/>
      <c r="G128" s="31"/>
      <c r="H128" s="31"/>
      <c r="I128" s="31"/>
      <c r="J128" s="31"/>
      <c r="K128" s="31"/>
    </row>
    <row r="129" spans="5:11" ht="12.75">
      <c r="E129" s="31"/>
      <c r="F129" s="31"/>
      <c r="G129" s="31"/>
      <c r="H129" s="31"/>
      <c r="I129" s="31"/>
      <c r="J129" s="31"/>
      <c r="K129" s="31"/>
    </row>
    <row r="130" spans="5:11" ht="12.75">
      <c r="E130" s="31"/>
      <c r="F130" s="31"/>
      <c r="G130" s="31"/>
      <c r="H130" s="31"/>
      <c r="I130" s="31"/>
      <c r="J130" s="31"/>
      <c r="K130" s="31"/>
    </row>
    <row r="131" spans="5:11" ht="12.75">
      <c r="E131" s="31"/>
      <c r="F131" s="31"/>
      <c r="G131" s="31"/>
      <c r="H131" s="31"/>
      <c r="I131" s="31"/>
      <c r="J131" s="31"/>
      <c r="K131" s="31"/>
    </row>
    <row r="132" spans="5:11" ht="12.75">
      <c r="E132" s="31"/>
      <c r="F132" s="31"/>
      <c r="G132" s="31"/>
      <c r="H132" s="31"/>
      <c r="I132" s="31"/>
      <c r="J132" s="31"/>
      <c r="K132" s="31"/>
    </row>
    <row r="133" spans="5:11" ht="12.75">
      <c r="E133" s="31"/>
      <c r="F133" s="31"/>
      <c r="G133" s="31"/>
      <c r="H133" s="31"/>
      <c r="I133" s="31"/>
      <c r="J133" s="31"/>
      <c r="K133" s="31"/>
    </row>
    <row r="134" spans="5:11" ht="12.75">
      <c r="E134" s="31"/>
      <c r="F134" s="31"/>
      <c r="G134" s="31"/>
      <c r="H134" s="31"/>
      <c r="I134" s="31"/>
      <c r="J134" s="31"/>
      <c r="K134" s="31"/>
    </row>
    <row r="135" spans="5:11" ht="12.75">
      <c r="E135" s="31"/>
      <c r="F135" s="31"/>
      <c r="G135" s="31"/>
      <c r="H135" s="31"/>
      <c r="I135" s="31"/>
      <c r="J135" s="31"/>
      <c r="K135" s="31"/>
    </row>
    <row r="136" spans="5:11" ht="12.75">
      <c r="E136" s="31"/>
      <c r="F136" s="31"/>
      <c r="G136" s="31"/>
      <c r="H136" s="31"/>
      <c r="I136" s="31"/>
      <c r="J136" s="31"/>
      <c r="K136" s="31"/>
    </row>
    <row r="137" spans="5:11" ht="12.75">
      <c r="E137" s="31"/>
      <c r="F137" s="31"/>
      <c r="G137" s="31"/>
      <c r="H137" s="31"/>
      <c r="I137" s="31"/>
      <c r="J137" s="31"/>
      <c r="K137" s="31"/>
    </row>
    <row r="138" spans="5:11" ht="12.75">
      <c r="E138" s="31"/>
      <c r="F138" s="31"/>
      <c r="G138" s="31"/>
      <c r="H138" s="31"/>
      <c r="I138" s="31"/>
      <c r="J138" s="31"/>
      <c r="K138" s="31"/>
    </row>
    <row r="139" spans="5:11" ht="12.75">
      <c r="E139" s="31"/>
      <c r="F139" s="31"/>
      <c r="G139" s="31"/>
      <c r="H139" s="31"/>
      <c r="I139" s="31"/>
      <c r="J139" s="31"/>
      <c r="K139" s="31"/>
    </row>
    <row r="140" spans="5:11" ht="12.75">
      <c r="E140" s="31"/>
      <c r="F140" s="31"/>
      <c r="G140" s="31"/>
      <c r="H140" s="31"/>
      <c r="I140" s="31"/>
      <c r="J140" s="31"/>
      <c r="K140" s="31"/>
    </row>
    <row r="141" spans="5:11" ht="12.75">
      <c r="E141" s="31"/>
      <c r="F141" s="31"/>
      <c r="G141" s="31"/>
      <c r="H141" s="31"/>
      <c r="I141" s="31"/>
      <c r="J141" s="31"/>
      <c r="K141" s="31"/>
    </row>
    <row r="142" spans="5:11" ht="12.75">
      <c r="E142" s="31"/>
      <c r="F142" s="31"/>
      <c r="G142" s="31"/>
      <c r="H142" s="31"/>
      <c r="I142" s="31"/>
      <c r="J142" s="31"/>
      <c r="K142" s="31"/>
    </row>
    <row r="143" spans="5:11" ht="12.75">
      <c r="E143" s="31"/>
      <c r="F143" s="31"/>
      <c r="G143" s="31"/>
      <c r="H143" s="31"/>
      <c r="I143" s="31"/>
      <c r="J143" s="31"/>
      <c r="K143" s="31"/>
    </row>
    <row r="144" spans="5:11" ht="12.75">
      <c r="E144" s="31"/>
      <c r="F144" s="31"/>
      <c r="G144" s="31"/>
      <c r="H144" s="31"/>
      <c r="I144" s="31"/>
      <c r="J144" s="31"/>
      <c r="K144" s="31"/>
    </row>
    <row r="145" spans="5:11" ht="12.75">
      <c r="E145" s="31"/>
      <c r="F145" s="31"/>
      <c r="G145" s="31"/>
      <c r="H145" s="31"/>
      <c r="I145" s="31"/>
      <c r="J145" s="31"/>
      <c r="K145" s="31"/>
    </row>
    <row r="146" spans="5:11" ht="12.75">
      <c r="E146" s="31"/>
      <c r="F146" s="31"/>
      <c r="G146" s="31"/>
      <c r="H146" s="31"/>
      <c r="I146" s="31"/>
      <c r="J146" s="31"/>
      <c r="K146" s="31"/>
    </row>
    <row r="147" spans="5:11" ht="12.75">
      <c r="E147" s="31"/>
      <c r="F147" s="31"/>
      <c r="G147" s="31"/>
      <c r="H147" s="31"/>
      <c r="I147" s="31"/>
      <c r="J147" s="31"/>
      <c r="K147" s="31"/>
    </row>
    <row r="148" spans="5:11" ht="12.75">
      <c r="E148" s="31"/>
      <c r="F148" s="31"/>
      <c r="G148" s="31"/>
      <c r="H148" s="31"/>
      <c r="I148" s="31"/>
      <c r="J148" s="31"/>
      <c r="K148" s="31"/>
    </row>
    <row r="149" spans="5:11" ht="12.75">
      <c r="E149" s="31"/>
      <c r="F149" s="31"/>
      <c r="G149" s="31"/>
      <c r="H149" s="31"/>
      <c r="I149" s="31"/>
      <c r="J149" s="31"/>
      <c r="K149" s="31"/>
    </row>
    <row r="150" spans="5:11" ht="12.75">
      <c r="E150" s="31"/>
      <c r="F150" s="31"/>
      <c r="G150" s="31"/>
      <c r="H150" s="31"/>
      <c r="I150" s="31"/>
      <c r="J150" s="31"/>
      <c r="K150" s="31"/>
    </row>
    <row r="151" spans="5:11" ht="12.75">
      <c r="E151" s="31"/>
      <c r="F151" s="31"/>
      <c r="G151" s="31"/>
      <c r="H151" s="31"/>
      <c r="I151" s="31"/>
      <c r="J151" s="31"/>
      <c r="K151" s="31"/>
    </row>
    <row r="152" spans="5:11" ht="12.75">
      <c r="E152" s="31"/>
      <c r="F152" s="31"/>
      <c r="G152" s="31"/>
      <c r="H152" s="31"/>
      <c r="I152" s="31"/>
      <c r="J152" s="31"/>
      <c r="K152" s="31"/>
    </row>
    <row r="153" spans="5:11" ht="12.75">
      <c r="E153" s="31"/>
      <c r="F153" s="31"/>
      <c r="G153" s="31"/>
      <c r="H153" s="31"/>
      <c r="I153" s="31"/>
      <c r="J153" s="31"/>
      <c r="K153" s="31"/>
    </row>
    <row r="154" spans="5:11" ht="12.75">
      <c r="E154" s="31"/>
      <c r="F154" s="31"/>
      <c r="G154" s="31"/>
      <c r="H154" s="31"/>
      <c r="I154" s="31"/>
      <c r="J154" s="31"/>
      <c r="K154" s="31"/>
    </row>
    <row r="155" spans="5:11" ht="12.75">
      <c r="E155" s="31"/>
      <c r="F155" s="31"/>
      <c r="G155" s="31"/>
      <c r="H155" s="31"/>
      <c r="I155" s="31"/>
      <c r="J155" s="31"/>
      <c r="K155" s="31"/>
    </row>
    <row r="156" spans="5:11" ht="12.75">
      <c r="E156" s="31"/>
      <c r="F156" s="31"/>
      <c r="G156" s="31"/>
      <c r="H156" s="31"/>
      <c r="I156" s="31"/>
      <c r="J156" s="31"/>
      <c r="K156" s="31"/>
    </row>
    <row r="157" spans="5:11" ht="12.75">
      <c r="E157" s="31"/>
      <c r="F157" s="31"/>
      <c r="G157" s="31"/>
      <c r="H157" s="31"/>
      <c r="I157" s="31"/>
      <c r="J157" s="31"/>
      <c r="K157" s="31"/>
    </row>
    <row r="158" spans="5:11" ht="12.75">
      <c r="E158" s="31"/>
      <c r="F158" s="31"/>
      <c r="G158" s="31"/>
      <c r="H158" s="31"/>
      <c r="I158" s="31"/>
      <c r="J158" s="31"/>
      <c r="K158" s="31"/>
    </row>
    <row r="159" spans="5:11" ht="12.75">
      <c r="E159" s="31"/>
      <c r="F159" s="31"/>
      <c r="G159" s="31"/>
      <c r="H159" s="31"/>
      <c r="I159" s="31"/>
      <c r="J159" s="31"/>
      <c r="K159" s="31"/>
    </row>
    <row r="160" spans="5:11" ht="12.75">
      <c r="E160" s="31"/>
      <c r="F160" s="31"/>
      <c r="G160" s="31"/>
      <c r="H160" s="31"/>
      <c r="I160" s="31"/>
      <c r="J160" s="31"/>
      <c r="K160" s="31"/>
    </row>
    <row r="161" spans="5:11" ht="12.75">
      <c r="E161" s="31"/>
      <c r="F161" s="31"/>
      <c r="G161" s="31"/>
      <c r="H161" s="31"/>
      <c r="I161" s="31"/>
      <c r="J161" s="31"/>
      <c r="K161" s="31"/>
    </row>
    <row r="162" spans="5:11" ht="12.75">
      <c r="E162" s="31"/>
      <c r="F162" s="31"/>
      <c r="G162" s="31"/>
      <c r="H162" s="31"/>
      <c r="I162" s="31"/>
      <c r="J162" s="31"/>
      <c r="K162" s="31"/>
    </row>
    <row r="163" spans="5:11" ht="12.75">
      <c r="E163" s="31"/>
      <c r="F163" s="31"/>
      <c r="G163" s="31"/>
      <c r="H163" s="31"/>
      <c r="I163" s="31"/>
      <c r="J163" s="31"/>
      <c r="K163" s="31"/>
    </row>
    <row r="164" spans="5:11" ht="12.75">
      <c r="E164" s="31"/>
      <c r="F164" s="31"/>
      <c r="G164" s="31"/>
      <c r="H164" s="31"/>
      <c r="I164" s="31"/>
      <c r="J164" s="31"/>
      <c r="K164" s="31"/>
    </row>
    <row r="165" spans="5:11" ht="12.75">
      <c r="E165" s="31"/>
      <c r="F165" s="31"/>
      <c r="G165" s="31"/>
      <c r="H165" s="31"/>
      <c r="I165" s="31"/>
      <c r="J165" s="31"/>
      <c r="K165" s="31"/>
    </row>
    <row r="166" spans="5:11" ht="12.75">
      <c r="E166" s="31"/>
      <c r="F166" s="31"/>
      <c r="G166" s="31"/>
      <c r="H166" s="31"/>
      <c r="I166" s="31"/>
      <c r="J166" s="31"/>
      <c r="K166" s="31"/>
    </row>
    <row r="167" spans="5:11" ht="12.75">
      <c r="E167" s="31"/>
      <c r="F167" s="31"/>
      <c r="G167" s="31"/>
      <c r="H167" s="31"/>
      <c r="I167" s="31"/>
      <c r="J167" s="31"/>
      <c r="K167" s="31"/>
    </row>
    <row r="168" spans="5:11" ht="12.75">
      <c r="E168" s="31"/>
      <c r="F168" s="31"/>
      <c r="G168" s="31"/>
      <c r="H168" s="31"/>
      <c r="I168" s="31"/>
      <c r="J168" s="31"/>
      <c r="K168" s="31"/>
    </row>
    <row r="169" spans="5:11" ht="12.75">
      <c r="E169" s="31"/>
      <c r="F169" s="31"/>
      <c r="G169" s="31"/>
      <c r="H169" s="31"/>
      <c r="I169" s="31"/>
      <c r="J169" s="31"/>
      <c r="K169" s="31"/>
    </row>
    <row r="170" spans="5:11" ht="12.75">
      <c r="E170" s="31"/>
      <c r="F170" s="31"/>
      <c r="G170" s="31"/>
      <c r="H170" s="31"/>
      <c r="I170" s="31"/>
      <c r="J170" s="31"/>
      <c r="K170" s="31"/>
    </row>
    <row r="171" spans="5:11" ht="12.75">
      <c r="E171" s="31"/>
      <c r="F171" s="31"/>
      <c r="G171" s="31"/>
      <c r="H171" s="31"/>
      <c r="I171" s="31"/>
      <c r="J171" s="31"/>
      <c r="K171" s="31"/>
    </row>
    <row r="172" spans="5:11" ht="12.75">
      <c r="E172" s="31"/>
      <c r="F172" s="31"/>
      <c r="G172" s="31"/>
      <c r="H172" s="31"/>
      <c r="I172" s="31"/>
      <c r="J172" s="31"/>
      <c r="K172" s="31"/>
    </row>
    <row r="173" spans="5:11" ht="12.75">
      <c r="E173" s="31"/>
      <c r="F173" s="31"/>
      <c r="G173" s="31"/>
      <c r="H173" s="31"/>
      <c r="I173" s="31"/>
      <c r="J173" s="31"/>
      <c r="K173" s="31"/>
    </row>
    <row r="174" spans="5:11" ht="12.75">
      <c r="E174" s="31"/>
      <c r="F174" s="31"/>
      <c r="G174" s="31"/>
      <c r="H174" s="31"/>
      <c r="I174" s="31"/>
      <c r="J174" s="31"/>
      <c r="K174" s="31"/>
    </row>
    <row r="175" spans="5:11" ht="12.75">
      <c r="E175" s="31"/>
      <c r="F175" s="31"/>
      <c r="G175" s="31"/>
      <c r="H175" s="31"/>
      <c r="I175" s="31"/>
      <c r="J175" s="31"/>
      <c r="K175" s="31"/>
    </row>
    <row r="176" spans="5:11" ht="12.75">
      <c r="E176" s="31"/>
      <c r="F176" s="31"/>
      <c r="G176" s="31"/>
      <c r="H176" s="31"/>
      <c r="I176" s="31"/>
      <c r="J176" s="31"/>
      <c r="K176" s="31"/>
    </row>
    <row r="177" spans="5:11" ht="12.75">
      <c r="E177" s="31"/>
      <c r="F177" s="31"/>
      <c r="G177" s="31"/>
      <c r="H177" s="31"/>
      <c r="I177" s="31"/>
      <c r="J177" s="31"/>
      <c r="K177" s="31"/>
    </row>
    <row r="178" spans="5:11" ht="12.75">
      <c r="E178" s="31"/>
      <c r="F178" s="31"/>
      <c r="G178" s="31"/>
      <c r="H178" s="31"/>
      <c r="I178" s="31"/>
      <c r="J178" s="31"/>
      <c r="K178" s="31"/>
    </row>
    <row r="179" spans="5:11" ht="12.75">
      <c r="E179" s="31"/>
      <c r="F179" s="31"/>
      <c r="G179" s="31"/>
      <c r="H179" s="31"/>
      <c r="I179" s="31"/>
      <c r="J179" s="31"/>
      <c r="K179" s="31"/>
    </row>
    <row r="180" spans="5:11" ht="12.75">
      <c r="E180" s="31"/>
      <c r="F180" s="31"/>
      <c r="G180" s="31"/>
      <c r="H180" s="31"/>
      <c r="I180" s="31"/>
      <c r="J180" s="31"/>
      <c r="K180" s="31"/>
    </row>
    <row r="181" spans="5:11" ht="12.75">
      <c r="E181" s="31"/>
      <c r="F181" s="31"/>
      <c r="G181" s="31"/>
      <c r="H181" s="31"/>
      <c r="I181" s="31"/>
      <c r="J181" s="31"/>
      <c r="K181" s="31"/>
    </row>
    <row r="182" spans="5:11" ht="12.75">
      <c r="E182" s="31"/>
      <c r="F182" s="31"/>
      <c r="G182" s="31"/>
      <c r="H182" s="31"/>
      <c r="I182" s="31"/>
      <c r="J182" s="31"/>
      <c r="K182" s="31"/>
    </row>
    <row r="183" spans="5:11" ht="12.75">
      <c r="E183" s="31"/>
      <c r="F183" s="31"/>
      <c r="G183" s="31"/>
      <c r="H183" s="31"/>
      <c r="I183" s="31"/>
      <c r="J183" s="31"/>
      <c r="K183" s="31"/>
    </row>
    <row r="184" spans="5:11" ht="12.75">
      <c r="E184" s="31"/>
      <c r="F184" s="31"/>
      <c r="G184" s="31"/>
      <c r="H184" s="31"/>
      <c r="I184" s="31"/>
      <c r="J184" s="31"/>
      <c r="K184" s="31"/>
    </row>
    <row r="185" spans="5:11" ht="12.75">
      <c r="E185" s="31"/>
      <c r="F185" s="31"/>
      <c r="G185" s="31"/>
      <c r="H185" s="31"/>
      <c r="I185" s="31"/>
      <c r="J185" s="31"/>
      <c r="K185" s="31"/>
    </row>
    <row r="186" spans="5:11" ht="12.75">
      <c r="E186" s="31"/>
      <c r="F186" s="31"/>
      <c r="G186" s="31"/>
      <c r="H186" s="31"/>
      <c r="I186" s="31"/>
      <c r="J186" s="31"/>
      <c r="K186" s="31"/>
    </row>
    <row r="187" spans="5:11" ht="12.75">
      <c r="E187" s="31"/>
      <c r="F187" s="31"/>
      <c r="G187" s="31"/>
      <c r="H187" s="31"/>
      <c r="I187" s="31"/>
      <c r="J187" s="31"/>
      <c r="K187" s="31"/>
    </row>
    <row r="188" spans="5:11" ht="12.75">
      <c r="E188" s="31"/>
      <c r="F188" s="31"/>
      <c r="G188" s="31"/>
      <c r="H188" s="31"/>
      <c r="I188" s="31"/>
      <c r="J188" s="31"/>
      <c r="K188" s="31"/>
    </row>
    <row r="189" spans="5:11" ht="12.75">
      <c r="E189" s="31"/>
      <c r="F189" s="31"/>
      <c r="G189" s="31"/>
      <c r="H189" s="31"/>
      <c r="I189" s="31"/>
      <c r="J189" s="31"/>
      <c r="K189" s="31"/>
    </row>
    <row r="190" spans="5:11" ht="12.75">
      <c r="E190" s="31"/>
      <c r="F190" s="31"/>
      <c r="G190" s="31"/>
      <c r="H190" s="31"/>
      <c r="I190" s="31"/>
      <c r="J190" s="31"/>
      <c r="K190" s="31"/>
    </row>
    <row r="191" spans="5:11" ht="12.75">
      <c r="E191" s="31"/>
      <c r="F191" s="31"/>
      <c r="G191" s="31"/>
      <c r="H191" s="31"/>
      <c r="I191" s="31"/>
      <c r="J191" s="31"/>
      <c r="K191" s="31"/>
    </row>
    <row r="192" spans="5:11" ht="12.75">
      <c r="E192" s="31"/>
      <c r="F192" s="31"/>
      <c r="G192" s="31"/>
      <c r="H192" s="31"/>
      <c r="I192" s="31"/>
      <c r="J192" s="31"/>
      <c r="K192" s="31"/>
    </row>
    <row r="193" spans="5:11" ht="12.75">
      <c r="E193" s="31"/>
      <c r="F193" s="31"/>
      <c r="G193" s="31"/>
      <c r="H193" s="31"/>
      <c r="I193" s="31"/>
      <c r="J193" s="31"/>
      <c r="K193" s="31"/>
    </row>
    <row r="194" spans="5:11" ht="12.75">
      <c r="E194" s="31"/>
      <c r="F194" s="31"/>
      <c r="G194" s="31"/>
      <c r="H194" s="31"/>
      <c r="I194" s="31"/>
      <c r="J194" s="31"/>
      <c r="K194" s="31"/>
    </row>
    <row r="195" spans="5:11" ht="12.75">
      <c r="E195" s="31"/>
      <c r="F195" s="31"/>
      <c r="G195" s="31"/>
      <c r="H195" s="31"/>
      <c r="I195" s="31"/>
      <c r="J195" s="31"/>
      <c r="K195" s="31"/>
    </row>
    <row r="196" spans="5:11" ht="12.75">
      <c r="E196" s="31"/>
      <c r="F196" s="31"/>
      <c r="G196" s="31"/>
      <c r="H196" s="31"/>
      <c r="I196" s="31"/>
      <c r="J196" s="31"/>
      <c r="K196" s="31"/>
    </row>
    <row r="197" spans="5:11" ht="12.75">
      <c r="E197" s="31"/>
      <c r="F197" s="31"/>
      <c r="G197" s="31"/>
      <c r="H197" s="31"/>
      <c r="I197" s="31"/>
      <c r="J197" s="31"/>
      <c r="K197" s="31"/>
    </row>
    <row r="198" spans="5:11" ht="12.75">
      <c r="E198" s="31"/>
      <c r="F198" s="31"/>
      <c r="G198" s="31"/>
      <c r="H198" s="31"/>
      <c r="I198" s="31"/>
      <c r="J198" s="31"/>
      <c r="K198" s="31"/>
    </row>
    <row r="199" spans="5:11" ht="12.75">
      <c r="E199" s="31"/>
      <c r="F199" s="31"/>
      <c r="G199" s="31"/>
      <c r="H199" s="31"/>
      <c r="I199" s="31"/>
      <c r="J199" s="31"/>
      <c r="K199" s="31"/>
    </row>
    <row r="200" spans="5:11" ht="12.75">
      <c r="E200" s="31"/>
      <c r="F200" s="31"/>
      <c r="G200" s="31"/>
      <c r="H200" s="31"/>
      <c r="I200" s="31"/>
      <c r="J200" s="31"/>
      <c r="K200" s="31"/>
    </row>
    <row r="201" spans="5:11" ht="12.75">
      <c r="E201" s="31"/>
      <c r="F201" s="31"/>
      <c r="G201" s="31"/>
      <c r="H201" s="31"/>
      <c r="I201" s="31"/>
      <c r="J201" s="31"/>
      <c r="K201" s="31"/>
    </row>
    <row r="202" spans="5:11" ht="12.75">
      <c r="E202" s="31"/>
      <c r="F202" s="31"/>
      <c r="G202" s="31"/>
      <c r="H202" s="31"/>
      <c r="I202" s="31"/>
      <c r="J202" s="31"/>
      <c r="K202" s="31"/>
    </row>
    <row r="203" spans="5:11" ht="12.75">
      <c r="E203" s="31"/>
      <c r="F203" s="31"/>
      <c r="G203" s="31"/>
      <c r="H203" s="31"/>
      <c r="I203" s="31"/>
      <c r="J203" s="31"/>
      <c r="K203" s="31"/>
    </row>
    <row r="204" spans="5:11" ht="12.75">
      <c r="E204" s="31"/>
      <c r="F204" s="31"/>
      <c r="G204" s="31"/>
      <c r="H204" s="31"/>
      <c r="I204" s="31"/>
      <c r="J204" s="31"/>
      <c r="K204" s="31"/>
    </row>
    <row r="205" spans="5:11" ht="12.75">
      <c r="E205" s="31"/>
      <c r="F205" s="31"/>
      <c r="G205" s="31"/>
      <c r="H205" s="31"/>
      <c r="I205" s="31"/>
      <c r="J205" s="31"/>
      <c r="K205" s="31"/>
    </row>
    <row r="206" spans="5:11" ht="12.75">
      <c r="E206" s="31"/>
      <c r="F206" s="31"/>
      <c r="G206" s="31"/>
      <c r="H206" s="31"/>
      <c r="I206" s="31"/>
      <c r="J206" s="31"/>
      <c r="K206" s="31"/>
    </row>
    <row r="207" spans="5:11" ht="12.75">
      <c r="E207" s="31"/>
      <c r="F207" s="31"/>
      <c r="G207" s="31"/>
      <c r="H207" s="31"/>
      <c r="I207" s="31"/>
      <c r="J207" s="31"/>
      <c r="K207" s="31"/>
    </row>
    <row r="208" spans="5:11" ht="12.75">
      <c r="E208" s="31"/>
      <c r="F208" s="31"/>
      <c r="G208" s="31"/>
      <c r="H208" s="31"/>
      <c r="I208" s="31"/>
      <c r="J208" s="31"/>
      <c r="K208" s="31"/>
    </row>
    <row r="209" spans="5:11" ht="12.75">
      <c r="E209" s="31"/>
      <c r="F209" s="31"/>
      <c r="G209" s="31"/>
      <c r="H209" s="31"/>
      <c r="I209" s="31"/>
      <c r="J209" s="31"/>
      <c r="K209" s="31"/>
    </row>
    <row r="210" spans="5:11" ht="12.75">
      <c r="E210" s="31"/>
      <c r="F210" s="31"/>
      <c r="G210" s="31"/>
      <c r="H210" s="31"/>
      <c r="I210" s="31"/>
      <c r="J210" s="31"/>
      <c r="K210" s="31"/>
    </row>
    <row r="211" spans="5:11" ht="12.75">
      <c r="E211" s="31"/>
      <c r="F211" s="31"/>
      <c r="G211" s="31"/>
      <c r="H211" s="31"/>
      <c r="I211" s="31"/>
      <c r="J211" s="31"/>
      <c r="K211" s="31"/>
    </row>
    <row r="212" spans="5:11" ht="12.75">
      <c r="E212" s="31"/>
      <c r="F212" s="31"/>
      <c r="G212" s="31"/>
      <c r="H212" s="31"/>
      <c r="I212" s="31"/>
      <c r="J212" s="31"/>
      <c r="K212" s="31"/>
    </row>
    <row r="213" spans="5:11" ht="12.75">
      <c r="E213" s="31"/>
      <c r="F213" s="31"/>
      <c r="G213" s="31"/>
      <c r="H213" s="31"/>
      <c r="I213" s="31"/>
      <c r="J213" s="31"/>
      <c r="K213" s="31"/>
    </row>
    <row r="214" spans="5:11" ht="12.75">
      <c r="E214" s="31"/>
      <c r="F214" s="31"/>
      <c r="G214" s="31"/>
      <c r="H214" s="31"/>
      <c r="I214" s="31"/>
      <c r="J214" s="31"/>
      <c r="K214" s="31"/>
    </row>
    <row r="215" spans="5:11" ht="12.75">
      <c r="E215" s="31"/>
      <c r="F215" s="31"/>
      <c r="G215" s="31"/>
      <c r="H215" s="31"/>
      <c r="I215" s="31"/>
      <c r="J215" s="31"/>
      <c r="K215" s="31"/>
    </row>
    <row r="216" spans="5:11" ht="12.75">
      <c r="E216" s="31"/>
      <c r="F216" s="31"/>
      <c r="G216" s="31"/>
      <c r="H216" s="31"/>
      <c r="I216" s="31"/>
      <c r="J216" s="31"/>
      <c r="K216" s="31"/>
    </row>
    <row r="217" spans="5:11" ht="12.75">
      <c r="E217" s="31"/>
      <c r="F217" s="31"/>
      <c r="G217" s="31"/>
      <c r="H217" s="31"/>
      <c r="I217" s="31"/>
      <c r="J217" s="31"/>
      <c r="K217" s="31"/>
    </row>
    <row r="218" spans="5:11" ht="12.75">
      <c r="E218" s="31"/>
      <c r="F218" s="31"/>
      <c r="G218" s="31"/>
      <c r="H218" s="31"/>
      <c r="I218" s="31"/>
      <c r="J218" s="31"/>
      <c r="K218" s="31"/>
    </row>
    <row r="219" spans="5:11" ht="12.75">
      <c r="E219" s="31"/>
      <c r="F219" s="31"/>
      <c r="G219" s="31"/>
      <c r="H219" s="31"/>
      <c r="I219" s="31"/>
      <c r="J219" s="31"/>
      <c r="K219" s="31"/>
    </row>
    <row r="220" spans="5:11" ht="12.75">
      <c r="E220" s="31"/>
      <c r="F220" s="31"/>
      <c r="G220" s="31"/>
      <c r="H220" s="31"/>
      <c r="I220" s="31"/>
      <c r="J220" s="31"/>
      <c r="K220" s="31"/>
    </row>
    <row r="221" spans="5:11" ht="12.75">
      <c r="E221" s="31"/>
      <c r="F221" s="31"/>
      <c r="G221" s="31"/>
      <c r="H221" s="31"/>
      <c r="I221" s="31"/>
      <c r="J221" s="31"/>
      <c r="K221" s="31"/>
    </row>
    <row r="222" spans="5:11" ht="12.75">
      <c r="E222" s="31"/>
      <c r="F222" s="31"/>
      <c r="G222" s="31"/>
      <c r="H222" s="31"/>
      <c r="I222" s="31"/>
      <c r="J222" s="31"/>
      <c r="K222" s="31"/>
    </row>
    <row r="223" spans="5:11" ht="12.75">
      <c r="E223" s="31"/>
      <c r="F223" s="31"/>
      <c r="G223" s="31"/>
      <c r="H223" s="31"/>
      <c r="I223" s="31"/>
      <c r="J223" s="31"/>
      <c r="K223" s="31"/>
    </row>
    <row r="224" spans="5:11" ht="12.75">
      <c r="E224" s="31"/>
      <c r="F224" s="31"/>
      <c r="G224" s="31"/>
      <c r="H224" s="31"/>
      <c r="I224" s="31"/>
      <c r="J224" s="31"/>
      <c r="K224" s="31"/>
    </row>
    <row r="225" spans="5:11" ht="12.75">
      <c r="E225" s="31"/>
      <c r="F225" s="31"/>
      <c r="G225" s="31"/>
      <c r="H225" s="31"/>
      <c r="I225" s="31"/>
      <c r="J225" s="31"/>
      <c r="K225" s="31"/>
    </row>
    <row r="226" spans="5:11" ht="12.75">
      <c r="E226" s="31"/>
      <c r="F226" s="31"/>
      <c r="G226" s="31"/>
      <c r="H226" s="31"/>
      <c r="I226" s="31"/>
      <c r="J226" s="31"/>
      <c r="K226" s="31"/>
    </row>
    <row r="227" spans="5:11" ht="12.75">
      <c r="E227" s="31"/>
      <c r="F227" s="31"/>
      <c r="G227" s="31"/>
      <c r="H227" s="31"/>
      <c r="I227" s="31"/>
      <c r="J227" s="31"/>
      <c r="K227" s="31"/>
    </row>
    <row r="228" spans="5:11" ht="12.75">
      <c r="E228" s="31"/>
      <c r="F228" s="31"/>
      <c r="G228" s="31"/>
      <c r="H228" s="31"/>
      <c r="I228" s="31"/>
      <c r="J228" s="31"/>
      <c r="K228" s="31"/>
    </row>
    <row r="229" spans="5:11" ht="12.75">
      <c r="E229" s="31"/>
      <c r="F229" s="31"/>
      <c r="G229" s="31"/>
      <c r="H229" s="31"/>
      <c r="I229" s="31"/>
      <c r="J229" s="31"/>
      <c r="K229" s="31"/>
    </row>
    <row r="230" spans="5:11" ht="12.75">
      <c r="E230" s="31"/>
      <c r="F230" s="31"/>
      <c r="G230" s="31"/>
      <c r="H230" s="31"/>
      <c r="I230" s="31"/>
      <c r="J230" s="31"/>
      <c r="K230" s="31"/>
    </row>
    <row r="231" spans="5:11" ht="12.75">
      <c r="E231" s="31"/>
      <c r="F231" s="31"/>
      <c r="G231" s="31"/>
      <c r="H231" s="31"/>
      <c r="I231" s="31"/>
      <c r="J231" s="31"/>
      <c r="K231" s="31"/>
    </row>
    <row r="232" spans="5:11" ht="12.75">
      <c r="E232" s="31"/>
      <c r="F232" s="31"/>
      <c r="G232" s="31"/>
      <c r="H232" s="31"/>
      <c r="I232" s="31"/>
      <c r="J232" s="31"/>
      <c r="K232" s="31"/>
    </row>
    <row r="233" spans="5:11" ht="12.75">
      <c r="E233" s="31"/>
      <c r="F233" s="31"/>
      <c r="G233" s="31"/>
      <c r="H233" s="31"/>
      <c r="I233" s="31"/>
      <c r="J233" s="31"/>
      <c r="K233" s="31"/>
    </row>
    <row r="234" spans="5:11" ht="12.75">
      <c r="E234" s="31"/>
      <c r="F234" s="31"/>
      <c r="G234" s="31"/>
      <c r="H234" s="31"/>
      <c r="I234" s="31"/>
      <c r="J234" s="31"/>
      <c r="K234" s="31"/>
    </row>
    <row r="235" spans="5:11" ht="12.75">
      <c r="E235" s="31"/>
      <c r="F235" s="31"/>
      <c r="G235" s="31"/>
      <c r="H235" s="31"/>
      <c r="I235" s="31"/>
      <c r="J235" s="31"/>
      <c r="K235" s="31"/>
    </row>
    <row r="236" spans="5:11" ht="12.75">
      <c r="E236" s="31"/>
      <c r="F236" s="31"/>
      <c r="G236" s="31"/>
      <c r="H236" s="31"/>
      <c r="I236" s="31"/>
      <c r="J236" s="31"/>
      <c r="K236" s="31"/>
    </row>
    <row r="237" spans="5:11" ht="12.75">
      <c r="E237" s="31"/>
      <c r="F237" s="31"/>
      <c r="G237" s="31"/>
      <c r="H237" s="31"/>
      <c r="I237" s="31"/>
      <c r="J237" s="31"/>
      <c r="K237" s="31"/>
    </row>
    <row r="238" spans="5:11" ht="12.75">
      <c r="E238" s="31"/>
      <c r="F238" s="31"/>
      <c r="G238" s="31"/>
      <c r="H238" s="31"/>
      <c r="I238" s="31"/>
      <c r="J238" s="31"/>
      <c r="K238" s="31"/>
    </row>
    <row r="239" spans="5:11" ht="12.75">
      <c r="E239" s="31"/>
      <c r="F239" s="31"/>
      <c r="G239" s="31"/>
      <c r="H239" s="31"/>
      <c r="I239" s="31"/>
      <c r="J239" s="31"/>
      <c r="K239" s="31"/>
    </row>
    <row r="240" spans="5:11" ht="12.75">
      <c r="E240" s="31"/>
      <c r="F240" s="31"/>
      <c r="G240" s="31"/>
      <c r="H240" s="31"/>
      <c r="I240" s="31"/>
      <c r="J240" s="31"/>
      <c r="K240" s="31"/>
    </row>
    <row r="241" spans="5:11" ht="12.75">
      <c r="E241" s="31"/>
      <c r="F241" s="31"/>
      <c r="G241" s="31"/>
      <c r="H241" s="31"/>
      <c r="I241" s="31"/>
      <c r="J241" s="31"/>
      <c r="K241" s="31"/>
    </row>
    <row r="242" spans="5:11" ht="12.75">
      <c r="E242" s="31"/>
      <c r="F242" s="31"/>
      <c r="G242" s="31"/>
      <c r="H242" s="31"/>
      <c r="I242" s="31"/>
      <c r="J242" s="31"/>
      <c r="K242" s="31"/>
    </row>
    <row r="243" spans="5:11" ht="12.75">
      <c r="E243" s="31"/>
      <c r="F243" s="31"/>
      <c r="G243" s="31"/>
      <c r="H243" s="31"/>
      <c r="I243" s="31"/>
      <c r="J243" s="31"/>
      <c r="K243" s="31"/>
    </row>
    <row r="244" spans="5:11" ht="12.75">
      <c r="E244" s="31"/>
      <c r="F244" s="31"/>
      <c r="G244" s="31"/>
      <c r="H244" s="31"/>
      <c r="I244" s="31"/>
      <c r="J244" s="31"/>
      <c r="K244" s="31"/>
    </row>
    <row r="245" spans="5:11" ht="12.75">
      <c r="E245" s="31"/>
      <c r="F245" s="31"/>
      <c r="G245" s="31"/>
      <c r="H245" s="31"/>
      <c r="I245" s="31"/>
      <c r="J245" s="31"/>
      <c r="K245" s="31"/>
    </row>
    <row r="246" spans="5:11" ht="12.75">
      <c r="E246" s="31"/>
      <c r="F246" s="31"/>
      <c r="G246" s="31"/>
      <c r="H246" s="31"/>
      <c r="I246" s="31"/>
      <c r="J246" s="31"/>
      <c r="K246" s="31"/>
    </row>
    <row r="247" spans="5:11" ht="12.75">
      <c r="E247" s="31"/>
      <c r="F247" s="31"/>
      <c r="G247" s="31"/>
      <c r="H247" s="31"/>
      <c r="I247" s="31"/>
      <c r="J247" s="31"/>
      <c r="K247" s="31"/>
    </row>
    <row r="248" spans="5:11" ht="12.75">
      <c r="E248" s="31"/>
      <c r="F248" s="31"/>
      <c r="G248" s="31"/>
      <c r="H248" s="31"/>
      <c r="I248" s="31"/>
      <c r="J248" s="31"/>
      <c r="K248" s="31"/>
    </row>
    <row r="249" spans="5:11" ht="12.75">
      <c r="E249" s="31"/>
      <c r="F249" s="31"/>
      <c r="G249" s="31"/>
      <c r="H249" s="31"/>
      <c r="I249" s="31"/>
      <c r="J249" s="31"/>
      <c r="K249" s="31"/>
    </row>
    <row r="250" spans="5:11" ht="12.75">
      <c r="E250" s="31"/>
      <c r="F250" s="31"/>
      <c r="G250" s="31"/>
      <c r="H250" s="31"/>
      <c r="I250" s="31"/>
      <c r="J250" s="31"/>
      <c r="K250" s="31"/>
    </row>
    <row r="251" spans="5:11" ht="12.75">
      <c r="E251" s="31"/>
      <c r="F251" s="31"/>
      <c r="G251" s="31"/>
      <c r="H251" s="31"/>
      <c r="I251" s="31"/>
      <c r="J251" s="31"/>
      <c r="K251" s="31"/>
    </row>
    <row r="252" spans="5:11" ht="12.75">
      <c r="E252" s="31"/>
      <c r="F252" s="31"/>
      <c r="G252" s="31"/>
      <c r="H252" s="31"/>
      <c r="I252" s="31"/>
      <c r="J252" s="31"/>
      <c r="K252" s="31"/>
    </row>
    <row r="253" spans="5:11" ht="12.75">
      <c r="E253" s="31"/>
      <c r="F253" s="31"/>
      <c r="G253" s="31"/>
      <c r="H253" s="31"/>
      <c r="I253" s="31"/>
      <c r="J253" s="31"/>
      <c r="K253" s="31"/>
    </row>
    <row r="254" spans="5:11" ht="12.75">
      <c r="E254" s="31"/>
      <c r="F254" s="31"/>
      <c r="G254" s="31"/>
      <c r="H254" s="31"/>
      <c r="I254" s="31"/>
      <c r="J254" s="31"/>
      <c r="K254" s="31"/>
    </row>
    <row r="255" spans="5:11" ht="12.75">
      <c r="E255" s="31"/>
      <c r="F255" s="31"/>
      <c r="G255" s="31"/>
      <c r="H255" s="31"/>
      <c r="I255" s="31"/>
      <c r="J255" s="31"/>
      <c r="K255" s="31"/>
    </row>
    <row r="256" spans="5:11" ht="12.75">
      <c r="E256" s="31"/>
      <c r="F256" s="31"/>
      <c r="G256" s="31"/>
      <c r="H256" s="31"/>
      <c r="I256" s="31"/>
      <c r="J256" s="31"/>
      <c r="K256" s="31"/>
    </row>
    <row r="257" spans="5:11" ht="12.75">
      <c r="E257" s="31"/>
      <c r="F257" s="31"/>
      <c r="G257" s="31"/>
      <c r="H257" s="31"/>
      <c r="I257" s="31"/>
      <c r="J257" s="31"/>
      <c r="K257" s="31"/>
    </row>
    <row r="258" spans="5:11" ht="12.75">
      <c r="E258" s="31"/>
      <c r="F258" s="31"/>
      <c r="G258" s="31"/>
      <c r="H258" s="31"/>
      <c r="I258" s="31"/>
      <c r="J258" s="31"/>
      <c r="K258" s="31"/>
    </row>
    <row r="259" spans="5:11" ht="12.75">
      <c r="E259" s="31"/>
      <c r="F259" s="31"/>
      <c r="G259" s="31"/>
      <c r="H259" s="31"/>
      <c r="I259" s="31"/>
      <c r="J259" s="31"/>
      <c r="K259" s="31"/>
    </row>
    <row r="260" spans="5:11" ht="12.75">
      <c r="E260" s="31"/>
      <c r="F260" s="31"/>
      <c r="G260" s="31"/>
      <c r="H260" s="31"/>
      <c r="I260" s="31"/>
      <c r="J260" s="31"/>
      <c r="K260" s="31"/>
    </row>
    <row r="261" spans="5:11" ht="12.75">
      <c r="E261" s="31"/>
      <c r="F261" s="31"/>
      <c r="G261" s="31"/>
      <c r="H261" s="31"/>
      <c r="I261" s="31"/>
      <c r="J261" s="31"/>
      <c r="K261" s="31"/>
    </row>
    <row r="262" spans="5:11" ht="12.75">
      <c r="E262" s="31"/>
      <c r="F262" s="31"/>
      <c r="G262" s="31"/>
      <c r="H262" s="31"/>
      <c r="I262" s="31"/>
      <c r="J262" s="31"/>
      <c r="K262" s="31"/>
    </row>
    <row r="263" spans="5:11" ht="12.75">
      <c r="E263" s="31"/>
      <c r="F263" s="31"/>
      <c r="G263" s="31"/>
      <c r="H263" s="31"/>
      <c r="I263" s="31"/>
      <c r="J263" s="31"/>
      <c r="K263" s="31"/>
    </row>
    <row r="264" spans="5:11" ht="12.75">
      <c r="E264" s="31"/>
      <c r="F264" s="31"/>
      <c r="G264" s="31"/>
      <c r="H264" s="31"/>
      <c r="I264" s="31"/>
      <c r="J264" s="31"/>
      <c r="K264" s="31"/>
    </row>
    <row r="265" spans="5:11" ht="12.75">
      <c r="E265" s="31"/>
      <c r="F265" s="31"/>
      <c r="G265" s="31"/>
      <c r="H265" s="31"/>
      <c r="I265" s="31"/>
      <c r="J265" s="31"/>
      <c r="K265" s="31"/>
    </row>
    <row r="266" spans="5:11" ht="12.75">
      <c r="E266" s="31"/>
      <c r="F266" s="31"/>
      <c r="G266" s="31"/>
      <c r="H266" s="31"/>
      <c r="I266" s="31"/>
      <c r="J266" s="31"/>
      <c r="K266" s="31"/>
    </row>
    <row r="267" spans="5:11" ht="12.75">
      <c r="E267" s="31"/>
      <c r="F267" s="31"/>
      <c r="G267" s="31"/>
      <c r="H267" s="31"/>
      <c r="I267" s="31"/>
      <c r="J267" s="31"/>
      <c r="K267" s="31"/>
    </row>
    <row r="268" spans="5:11" ht="12.75">
      <c r="E268" s="31"/>
      <c r="F268" s="31"/>
      <c r="G268" s="31"/>
      <c r="H268" s="31"/>
      <c r="I268" s="31"/>
      <c r="J268" s="31"/>
      <c r="K268" s="31"/>
    </row>
    <row r="269" spans="5:11" ht="12.75">
      <c r="E269" s="31"/>
      <c r="F269" s="31"/>
      <c r="G269" s="31"/>
      <c r="H269" s="31"/>
      <c r="I269" s="31"/>
      <c r="J269" s="31"/>
      <c r="K269" s="31"/>
    </row>
    <row r="270" spans="5:11" ht="12.75">
      <c r="E270" s="31"/>
      <c r="F270" s="31"/>
      <c r="G270" s="31"/>
      <c r="H270" s="31"/>
      <c r="I270" s="31"/>
      <c r="J270" s="31"/>
      <c r="K270" s="31"/>
    </row>
    <row r="271" spans="5:11" ht="12.75">
      <c r="E271" s="31"/>
      <c r="F271" s="31"/>
      <c r="G271" s="31"/>
      <c r="H271" s="31"/>
      <c r="I271" s="31"/>
      <c r="J271" s="31"/>
      <c r="K271" s="31"/>
    </row>
    <row r="272" spans="5:11" ht="12.75">
      <c r="E272" s="31"/>
      <c r="F272" s="31"/>
      <c r="G272" s="31"/>
      <c r="H272" s="31"/>
      <c r="I272" s="31"/>
      <c r="J272" s="31"/>
      <c r="K272" s="31"/>
    </row>
    <row r="273" spans="5:11" ht="12.75">
      <c r="E273" s="31"/>
      <c r="F273" s="31"/>
      <c r="G273" s="31"/>
      <c r="H273" s="31"/>
      <c r="I273" s="31"/>
      <c r="J273" s="31"/>
      <c r="K273" s="31"/>
    </row>
    <row r="274" spans="5:11" ht="12.75">
      <c r="E274" s="31"/>
      <c r="F274" s="31"/>
      <c r="G274" s="31"/>
      <c r="H274" s="31"/>
      <c r="I274" s="31"/>
      <c r="J274" s="31"/>
      <c r="K274" s="31"/>
    </row>
    <row r="275" spans="5:11" ht="12.75">
      <c r="E275" s="31"/>
      <c r="F275" s="31"/>
      <c r="G275" s="31"/>
      <c r="H275" s="31"/>
      <c r="I275" s="31"/>
      <c r="J275" s="31"/>
      <c r="K275" s="31"/>
    </row>
    <row r="276" spans="5:11" ht="12.75">
      <c r="E276" s="31"/>
      <c r="F276" s="31"/>
      <c r="G276" s="31"/>
      <c r="H276" s="31"/>
      <c r="I276" s="31"/>
      <c r="J276" s="31"/>
      <c r="K276" s="31"/>
    </row>
    <row r="277" spans="5:11" ht="12.75">
      <c r="E277" s="31"/>
      <c r="F277" s="31"/>
      <c r="G277" s="31"/>
      <c r="H277" s="31"/>
      <c r="I277" s="31"/>
      <c r="J277" s="31"/>
      <c r="K277" s="31"/>
    </row>
    <row r="278" spans="5:11" ht="12.75">
      <c r="E278" s="31"/>
      <c r="F278" s="31"/>
      <c r="G278" s="31"/>
      <c r="H278" s="31"/>
      <c r="I278" s="31"/>
      <c r="J278" s="31"/>
      <c r="K278" s="31"/>
    </row>
    <row r="279" spans="5:11" ht="12.75">
      <c r="E279" s="31"/>
      <c r="F279" s="31"/>
      <c r="G279" s="31"/>
      <c r="H279" s="31"/>
      <c r="I279" s="31"/>
      <c r="J279" s="31"/>
      <c r="K279" s="31"/>
    </row>
    <row r="280" spans="5:11" ht="12.75">
      <c r="E280" s="31"/>
      <c r="F280" s="31"/>
      <c r="G280" s="31"/>
      <c r="H280" s="31"/>
      <c r="I280" s="31"/>
      <c r="J280" s="31"/>
      <c r="K280" s="31"/>
    </row>
    <row r="281" spans="5:11" ht="12.75">
      <c r="E281" s="31"/>
      <c r="F281" s="31"/>
      <c r="G281" s="31"/>
      <c r="H281" s="31"/>
      <c r="I281" s="31"/>
      <c r="J281" s="31"/>
      <c r="K281" s="31"/>
    </row>
    <row r="282" spans="5:11" ht="12.75">
      <c r="E282" s="31"/>
      <c r="F282" s="31"/>
      <c r="G282" s="31"/>
      <c r="H282" s="31"/>
      <c r="I282" s="31"/>
      <c r="J282" s="31"/>
      <c r="K282" s="31"/>
    </row>
    <row r="283" spans="5:11" ht="12.75">
      <c r="E283" s="31"/>
      <c r="F283" s="31"/>
      <c r="G283" s="31"/>
      <c r="H283" s="31"/>
      <c r="I283" s="31"/>
      <c r="J283" s="31"/>
      <c r="K283" s="31"/>
    </row>
    <row r="284" spans="5:11" ht="12.75">
      <c r="E284" s="31"/>
      <c r="F284" s="31"/>
      <c r="G284" s="31"/>
      <c r="H284" s="31"/>
      <c r="I284" s="31"/>
      <c r="J284" s="31"/>
      <c r="K284" s="31"/>
    </row>
    <row r="285" spans="5:11" ht="12.75">
      <c r="E285" s="31"/>
      <c r="F285" s="31"/>
      <c r="G285" s="31"/>
      <c r="H285" s="31"/>
      <c r="I285" s="31"/>
      <c r="J285" s="31"/>
      <c r="K285" s="31"/>
    </row>
    <row r="286" spans="5:11" ht="12.75">
      <c r="E286" s="31"/>
      <c r="F286" s="31"/>
      <c r="G286" s="31"/>
      <c r="H286" s="31"/>
      <c r="I286" s="31"/>
      <c r="J286" s="31"/>
      <c r="K286" s="31"/>
    </row>
    <row r="287" spans="5:11" ht="12.75">
      <c r="E287" s="31"/>
      <c r="F287" s="31"/>
      <c r="G287" s="31"/>
      <c r="H287" s="31"/>
      <c r="I287" s="31"/>
      <c r="J287" s="31"/>
      <c r="K287" s="31"/>
    </row>
    <row r="288" spans="5:11" ht="12.75">
      <c r="E288" s="31"/>
      <c r="F288" s="31"/>
      <c r="G288" s="31"/>
      <c r="H288" s="31"/>
      <c r="I288" s="31"/>
      <c r="J288" s="31"/>
      <c r="K288" s="31"/>
    </row>
    <row r="289" spans="5:11" ht="12.75">
      <c r="E289" s="31"/>
      <c r="F289" s="31"/>
      <c r="G289" s="31"/>
      <c r="H289" s="31"/>
      <c r="I289" s="31"/>
      <c r="J289" s="31"/>
      <c r="K289" s="31"/>
    </row>
    <row r="290" spans="5:11" ht="12.75">
      <c r="E290" s="31"/>
      <c r="F290" s="31"/>
      <c r="G290" s="31"/>
      <c r="H290" s="31"/>
      <c r="I290" s="31"/>
      <c r="J290" s="31"/>
      <c r="K290" s="31"/>
    </row>
    <row r="291" spans="5:11" ht="12.75">
      <c r="E291" s="31"/>
      <c r="F291" s="31"/>
      <c r="G291" s="31"/>
      <c r="H291" s="31"/>
      <c r="I291" s="31"/>
      <c r="J291" s="31"/>
      <c r="K291" s="31"/>
    </row>
    <row r="292" spans="5:11" ht="12.75">
      <c r="E292" s="31"/>
      <c r="F292" s="31"/>
      <c r="G292" s="31"/>
      <c r="H292" s="31"/>
      <c r="I292" s="31"/>
      <c r="J292" s="31"/>
      <c r="K292" s="31"/>
    </row>
    <row r="293" spans="5:11" ht="12.75">
      <c r="E293" s="31"/>
      <c r="F293" s="31"/>
      <c r="G293" s="31"/>
      <c r="H293" s="31"/>
      <c r="I293" s="31"/>
      <c r="J293" s="31"/>
      <c r="K293" s="31"/>
    </row>
    <row r="294" spans="5:11" ht="12.75">
      <c r="E294" s="31"/>
      <c r="F294" s="31"/>
      <c r="G294" s="31"/>
      <c r="H294" s="31"/>
      <c r="I294" s="31"/>
      <c r="J294" s="31"/>
      <c r="K294" s="31"/>
    </row>
    <row r="295" spans="5:11" ht="12.75">
      <c r="E295" s="31"/>
      <c r="F295" s="31"/>
      <c r="G295" s="31"/>
      <c r="H295" s="31"/>
      <c r="I295" s="31"/>
      <c r="J295" s="31"/>
      <c r="K295" s="31"/>
    </row>
    <row r="296" spans="5:11" ht="12.75">
      <c r="E296" s="31"/>
      <c r="F296" s="31"/>
      <c r="G296" s="31"/>
      <c r="H296" s="31"/>
      <c r="I296" s="31"/>
      <c r="J296" s="31"/>
      <c r="K296" s="31"/>
    </row>
    <row r="297" spans="5:11" ht="12.75">
      <c r="E297" s="31"/>
      <c r="F297" s="31"/>
      <c r="G297" s="31"/>
      <c r="H297" s="31"/>
      <c r="I297" s="31"/>
      <c r="J297" s="31"/>
      <c r="K297" s="31"/>
    </row>
    <row r="298" spans="5:11" ht="12.75">
      <c r="E298" s="31"/>
      <c r="F298" s="31"/>
      <c r="G298" s="31"/>
      <c r="H298" s="31"/>
      <c r="I298" s="31"/>
      <c r="J298" s="31"/>
      <c r="K298" s="31"/>
    </row>
    <row r="299" spans="5:11" ht="12.75">
      <c r="E299" s="31"/>
      <c r="F299" s="31"/>
      <c r="G299" s="31"/>
      <c r="H299" s="31"/>
      <c r="I299" s="31"/>
      <c r="J299" s="31"/>
      <c r="K299" s="31"/>
    </row>
    <row r="300" spans="5:11" ht="12.75">
      <c r="E300" s="31"/>
      <c r="F300" s="31"/>
      <c r="G300" s="31"/>
      <c r="H300" s="31"/>
      <c r="I300" s="31"/>
      <c r="J300" s="31"/>
      <c r="K300" s="31"/>
    </row>
    <row r="301" spans="5:11" ht="12.75">
      <c r="E301" s="31"/>
      <c r="F301" s="31"/>
      <c r="G301" s="31"/>
      <c r="H301" s="31"/>
      <c r="I301" s="31"/>
      <c r="J301" s="31"/>
      <c r="K301" s="31"/>
    </row>
    <row r="302" spans="5:11" ht="12.75">
      <c r="E302" s="31"/>
      <c r="F302" s="31"/>
      <c r="G302" s="31"/>
      <c r="H302" s="31"/>
      <c r="I302" s="31"/>
      <c r="J302" s="31"/>
      <c r="K302" s="31"/>
    </row>
    <row r="303" spans="5:11" ht="12.75">
      <c r="E303" s="31"/>
      <c r="F303" s="31"/>
      <c r="G303" s="31"/>
      <c r="H303" s="31"/>
      <c r="I303" s="31"/>
      <c r="J303" s="31"/>
      <c r="K303" s="31"/>
    </row>
    <row r="304" spans="5:11" ht="12.75">
      <c r="E304" s="31"/>
      <c r="F304" s="31"/>
      <c r="G304" s="31"/>
      <c r="H304" s="31"/>
      <c r="I304" s="31"/>
      <c r="J304" s="31"/>
      <c r="K304" s="31"/>
    </row>
    <row r="305" spans="5:11" ht="12.75">
      <c r="E305" s="31"/>
      <c r="F305" s="31"/>
      <c r="G305" s="31"/>
      <c r="H305" s="31"/>
      <c r="I305" s="31"/>
      <c r="J305" s="31"/>
      <c r="K305" s="31"/>
    </row>
    <row r="306" spans="5:11" ht="12.75">
      <c r="E306" s="31"/>
      <c r="F306" s="31"/>
      <c r="G306" s="31"/>
      <c r="H306" s="31"/>
      <c r="I306" s="31"/>
      <c r="J306" s="31"/>
      <c r="K306" s="31"/>
    </row>
    <row r="307" spans="5:11" ht="12.75">
      <c r="E307" s="31"/>
      <c r="F307" s="31"/>
      <c r="G307" s="31"/>
      <c r="H307" s="31"/>
      <c r="I307" s="31"/>
      <c r="J307" s="31"/>
      <c r="K307" s="31"/>
    </row>
    <row r="308" spans="5:11" ht="12.75">
      <c r="E308" s="31"/>
      <c r="F308" s="31"/>
      <c r="G308" s="31"/>
      <c r="H308" s="31"/>
      <c r="I308" s="31"/>
      <c r="J308" s="31"/>
      <c r="K308" s="31"/>
    </row>
    <row r="309" spans="5:11" ht="12.75">
      <c r="E309" s="31"/>
      <c r="F309" s="31"/>
      <c r="G309" s="31"/>
      <c r="H309" s="31"/>
      <c r="I309" s="31"/>
      <c r="J309" s="31"/>
      <c r="K309" s="31"/>
    </row>
    <row r="310" spans="5:11" ht="12.75">
      <c r="E310" s="31"/>
      <c r="F310" s="31"/>
      <c r="G310" s="31"/>
      <c r="H310" s="31"/>
      <c r="I310" s="31"/>
      <c r="J310" s="31"/>
      <c r="K310" s="31"/>
    </row>
    <row r="311" spans="5:11" ht="12.75">
      <c r="E311" s="31"/>
      <c r="F311" s="31"/>
      <c r="G311" s="31"/>
      <c r="H311" s="31"/>
      <c r="I311" s="31"/>
      <c r="J311" s="31"/>
      <c r="K311" s="31"/>
    </row>
    <row r="312" spans="5:11" ht="12.75">
      <c r="E312" s="31"/>
      <c r="F312" s="31"/>
      <c r="G312" s="31"/>
      <c r="H312" s="31"/>
      <c r="I312" s="31"/>
      <c r="J312" s="31"/>
      <c r="K312" s="31"/>
    </row>
    <row r="313" spans="5:11" ht="12.75">
      <c r="E313" s="31"/>
      <c r="F313" s="31"/>
      <c r="G313" s="31"/>
      <c r="H313" s="31"/>
      <c r="I313" s="31"/>
      <c r="J313" s="31"/>
      <c r="K313" s="31"/>
    </row>
    <row r="314" spans="5:11" ht="12.75">
      <c r="E314" s="31"/>
      <c r="F314" s="31"/>
      <c r="G314" s="31"/>
      <c r="H314" s="31"/>
      <c r="I314" s="31"/>
      <c r="J314" s="31"/>
      <c r="K314" s="31"/>
    </row>
    <row r="315" spans="5:11" ht="12.75">
      <c r="E315" s="31"/>
      <c r="F315" s="31"/>
      <c r="G315" s="31"/>
      <c r="H315" s="31"/>
      <c r="I315" s="31"/>
      <c r="J315" s="31"/>
      <c r="K315" s="31"/>
    </row>
    <row r="316" spans="5:11" ht="12.75">
      <c r="E316" s="31"/>
      <c r="F316" s="31"/>
      <c r="G316" s="31"/>
      <c r="H316" s="31"/>
      <c r="I316" s="31"/>
      <c r="J316" s="31"/>
      <c r="K316" s="31"/>
    </row>
    <row r="317" spans="5:11" ht="12.75">
      <c r="E317" s="31"/>
      <c r="F317" s="31"/>
      <c r="G317" s="31"/>
      <c r="H317" s="31"/>
      <c r="I317" s="31"/>
      <c r="J317" s="31"/>
      <c r="K317" s="31"/>
    </row>
    <row r="318" spans="5:11" ht="12.75">
      <c r="E318" s="31"/>
      <c r="F318" s="31"/>
      <c r="G318" s="31"/>
      <c r="H318" s="31"/>
      <c r="I318" s="31"/>
      <c r="J318" s="31"/>
      <c r="K318" s="31"/>
    </row>
    <row r="319" spans="5:11" ht="12.75">
      <c r="E319" s="31"/>
      <c r="F319" s="31"/>
      <c r="G319" s="31"/>
      <c r="H319" s="31"/>
      <c r="I319" s="31"/>
      <c r="J319" s="31"/>
      <c r="K319" s="31"/>
    </row>
    <row r="320" spans="5:11" ht="12.75">
      <c r="E320" s="31"/>
      <c r="F320" s="31"/>
      <c r="G320" s="31"/>
      <c r="H320" s="31"/>
      <c r="I320" s="31"/>
      <c r="J320" s="31"/>
      <c r="K320" s="31"/>
    </row>
    <row r="321" spans="5:11" ht="12.75">
      <c r="E321" s="31"/>
      <c r="F321" s="31"/>
      <c r="G321" s="31"/>
      <c r="H321" s="31"/>
      <c r="I321" s="31"/>
      <c r="J321" s="31"/>
      <c r="K321" s="31"/>
    </row>
    <row r="322" spans="5:11" ht="12.75">
      <c r="E322" s="31"/>
      <c r="F322" s="31"/>
      <c r="G322" s="31"/>
      <c r="H322" s="31"/>
      <c r="I322" s="31"/>
      <c r="J322" s="31"/>
      <c r="K322" s="31"/>
    </row>
    <row r="323" spans="5:11" ht="12.75">
      <c r="E323" s="31"/>
      <c r="F323" s="31"/>
      <c r="G323" s="31"/>
      <c r="H323" s="31"/>
      <c r="I323" s="31"/>
      <c r="J323" s="31"/>
      <c r="K323" s="31"/>
    </row>
    <row r="324" spans="5:11" ht="12.75">
      <c r="E324" s="31"/>
      <c r="F324" s="31"/>
      <c r="G324" s="31"/>
      <c r="H324" s="31"/>
      <c r="I324" s="31"/>
      <c r="J324" s="31"/>
      <c r="K324" s="31"/>
    </row>
    <row r="325" spans="5:11" ht="12.75">
      <c r="E325" s="31"/>
      <c r="F325" s="31"/>
      <c r="G325" s="31"/>
      <c r="H325" s="31"/>
      <c r="I325" s="31"/>
      <c r="J325" s="31"/>
      <c r="K325" s="31"/>
    </row>
    <row r="326" spans="5:11" ht="12.75">
      <c r="E326" s="31"/>
      <c r="F326" s="31"/>
      <c r="G326" s="31"/>
      <c r="H326" s="31"/>
      <c r="I326" s="31"/>
      <c r="J326" s="31"/>
      <c r="K326" s="31"/>
    </row>
    <row r="327" spans="5:11" ht="12.75">
      <c r="E327" s="31"/>
      <c r="F327" s="31"/>
      <c r="G327" s="31"/>
      <c r="H327" s="31"/>
      <c r="I327" s="31"/>
      <c r="J327" s="31"/>
      <c r="K327" s="31"/>
    </row>
    <row r="328" spans="5:11" ht="12.75">
      <c r="E328" s="31"/>
      <c r="F328" s="31"/>
      <c r="G328" s="31"/>
      <c r="H328" s="31"/>
      <c r="I328" s="31"/>
      <c r="J328" s="31"/>
      <c r="K328" s="31"/>
    </row>
    <row r="329" spans="5:11" ht="12.75">
      <c r="E329" s="31"/>
      <c r="F329" s="31"/>
      <c r="G329" s="31"/>
      <c r="H329" s="31"/>
      <c r="I329" s="31"/>
      <c r="J329" s="31"/>
      <c r="K329" s="31"/>
    </row>
    <row r="330" spans="5:11" ht="12.75">
      <c r="E330" s="31"/>
      <c r="F330" s="31"/>
      <c r="G330" s="31"/>
      <c r="H330" s="31"/>
      <c r="I330" s="31"/>
      <c r="J330" s="31"/>
      <c r="K330" s="31"/>
    </row>
    <row r="331" spans="5:11" ht="12.75">
      <c r="E331" s="31"/>
      <c r="F331" s="31"/>
      <c r="G331" s="31"/>
      <c r="H331" s="31"/>
      <c r="I331" s="31"/>
      <c r="J331" s="31"/>
      <c r="K331" s="31"/>
    </row>
    <row r="332" spans="5:11" ht="12.75">
      <c r="E332" s="31"/>
      <c r="F332" s="31"/>
      <c r="G332" s="31"/>
      <c r="H332" s="31"/>
      <c r="I332" s="31"/>
      <c r="J332" s="31"/>
      <c r="K332" s="31"/>
    </row>
    <row r="333" spans="5:11" ht="12.75">
      <c r="E333" s="31"/>
      <c r="F333" s="31"/>
      <c r="G333" s="31"/>
      <c r="H333" s="31"/>
      <c r="I333" s="31"/>
      <c r="J333" s="31"/>
      <c r="K333" s="31"/>
    </row>
    <row r="334" spans="5:11" ht="12.75">
      <c r="E334" s="31"/>
      <c r="F334" s="31"/>
      <c r="G334" s="31"/>
      <c r="H334" s="31"/>
      <c r="I334" s="31"/>
      <c r="J334" s="31"/>
      <c r="K334" s="31"/>
    </row>
    <row r="335" spans="5:11" ht="12.75">
      <c r="E335" s="31"/>
      <c r="F335" s="31"/>
      <c r="G335" s="31"/>
      <c r="H335" s="31"/>
      <c r="I335" s="31"/>
      <c r="J335" s="31"/>
      <c r="K335" s="31"/>
    </row>
    <row r="336" spans="5:11" ht="12.75">
      <c r="E336" s="31"/>
      <c r="F336" s="31"/>
      <c r="G336" s="31"/>
      <c r="H336" s="31"/>
      <c r="I336" s="31"/>
      <c r="J336" s="31"/>
      <c r="K336" s="31"/>
    </row>
    <row r="337" spans="5:11" ht="12.75">
      <c r="E337" s="31"/>
      <c r="F337" s="31"/>
      <c r="G337" s="31"/>
      <c r="H337" s="31"/>
      <c r="I337" s="31"/>
      <c r="J337" s="31"/>
      <c r="K337" s="31"/>
    </row>
    <row r="338" spans="5:11" ht="12.75">
      <c r="E338" s="31"/>
      <c r="F338" s="31"/>
      <c r="G338" s="31"/>
      <c r="H338" s="31"/>
      <c r="I338" s="31"/>
      <c r="J338" s="31"/>
      <c r="K338" s="31"/>
    </row>
    <row r="339" spans="5:11" ht="12.75">
      <c r="E339" s="31"/>
      <c r="F339" s="31"/>
      <c r="G339" s="31"/>
      <c r="H339" s="31"/>
      <c r="I339" s="31"/>
      <c r="J339" s="31"/>
      <c r="K339" s="31"/>
    </row>
    <row r="340" spans="5:11" ht="12.75">
      <c r="E340" s="31"/>
      <c r="F340" s="31"/>
      <c r="G340" s="31"/>
      <c r="H340" s="31"/>
      <c r="I340" s="31"/>
      <c r="J340" s="31"/>
      <c r="K340" s="31"/>
    </row>
    <row r="341" spans="5:11" ht="12.75">
      <c r="E341" s="31"/>
      <c r="F341" s="31"/>
      <c r="G341" s="31"/>
      <c r="H341" s="31"/>
      <c r="I341" s="31"/>
      <c r="J341" s="31"/>
      <c r="K341" s="31"/>
    </row>
    <row r="342" spans="5:11" ht="12.75">
      <c r="E342" s="31"/>
      <c r="F342" s="31"/>
      <c r="G342" s="31"/>
      <c r="H342" s="31"/>
      <c r="I342" s="31"/>
      <c r="J342" s="31"/>
      <c r="K342" s="31"/>
    </row>
    <row r="343" spans="5:11" ht="12.75">
      <c r="E343" s="31"/>
      <c r="F343" s="31"/>
      <c r="G343" s="31"/>
      <c r="H343" s="31"/>
      <c r="I343" s="31"/>
      <c r="J343" s="31"/>
      <c r="K343" s="31"/>
    </row>
    <row r="344" spans="5:11" ht="12.75">
      <c r="E344" s="31"/>
      <c r="F344" s="31"/>
      <c r="G344" s="31"/>
      <c r="H344" s="31"/>
      <c r="I344" s="31"/>
      <c r="J344" s="31"/>
      <c r="K344" s="31"/>
    </row>
    <row r="345" spans="5:11" ht="12.75">
      <c r="E345" s="31"/>
      <c r="F345" s="31"/>
      <c r="G345" s="31"/>
      <c r="H345" s="31"/>
      <c r="I345" s="31"/>
      <c r="J345" s="31"/>
      <c r="K345" s="31"/>
    </row>
    <row r="346" spans="5:11" ht="12.75">
      <c r="E346" s="31"/>
      <c r="F346" s="31"/>
      <c r="G346" s="31"/>
      <c r="H346" s="31"/>
      <c r="I346" s="31"/>
      <c r="J346" s="31"/>
      <c r="K346" s="31"/>
    </row>
    <row r="347" spans="5:11" ht="12.75">
      <c r="E347" s="31"/>
      <c r="F347" s="31"/>
      <c r="G347" s="31"/>
      <c r="H347" s="31"/>
      <c r="I347" s="31"/>
      <c r="J347" s="31"/>
      <c r="K347" s="31"/>
    </row>
    <row r="348" spans="5:11" ht="12.75">
      <c r="E348" s="31"/>
      <c r="F348" s="31"/>
      <c r="G348" s="31"/>
      <c r="H348" s="31"/>
      <c r="I348" s="31"/>
      <c r="J348" s="31"/>
      <c r="K348" s="31"/>
    </row>
    <row r="349" spans="5:11" ht="12.75">
      <c r="E349" s="31"/>
      <c r="F349" s="31"/>
      <c r="G349" s="31"/>
      <c r="H349" s="31"/>
      <c r="I349" s="31"/>
      <c r="J349" s="31"/>
      <c r="K349" s="31"/>
    </row>
    <row r="350" spans="5:11" ht="12.75">
      <c r="E350" s="31"/>
      <c r="F350" s="31"/>
      <c r="G350" s="31"/>
      <c r="H350" s="31"/>
      <c r="I350" s="31"/>
      <c r="J350" s="31"/>
      <c r="K350" s="31"/>
    </row>
    <row r="351" spans="5:11" ht="12.75">
      <c r="E351" s="31"/>
      <c r="F351" s="31"/>
      <c r="G351" s="31"/>
      <c r="H351" s="31"/>
      <c r="I351" s="31"/>
      <c r="J351" s="31"/>
      <c r="K351" s="31"/>
    </row>
    <row r="352" spans="5:11" ht="12.75">
      <c r="E352" s="31"/>
      <c r="F352" s="31"/>
      <c r="G352" s="31"/>
      <c r="H352" s="31"/>
      <c r="I352" s="31"/>
      <c r="J352" s="31"/>
      <c r="K352" s="31"/>
    </row>
    <row r="353" spans="5:11" ht="12.75">
      <c r="E353" s="31"/>
      <c r="F353" s="31"/>
      <c r="G353" s="31"/>
      <c r="H353" s="31"/>
      <c r="I353" s="31"/>
      <c r="J353" s="31"/>
      <c r="K353" s="31"/>
    </row>
    <row r="354" spans="5:11" ht="12.75">
      <c r="E354" s="31"/>
      <c r="F354" s="31"/>
      <c r="G354" s="31"/>
      <c r="H354" s="31"/>
      <c r="I354" s="31"/>
      <c r="J354" s="31"/>
      <c r="K354" s="31"/>
    </row>
    <row r="355" spans="5:11" ht="12.75">
      <c r="E355" s="31"/>
      <c r="F355" s="31"/>
      <c r="G355" s="31"/>
      <c r="H355" s="31"/>
      <c r="I355" s="31"/>
      <c r="J355" s="31"/>
      <c r="K355" s="31"/>
    </row>
    <row r="356" spans="5:11" ht="12.75">
      <c r="E356" s="31"/>
      <c r="F356" s="31"/>
      <c r="G356" s="31"/>
      <c r="H356" s="31"/>
      <c r="I356" s="31"/>
      <c r="J356" s="31"/>
      <c r="K356" s="31"/>
    </row>
    <row r="357" spans="5:11" ht="12.75">
      <c r="E357" s="31"/>
      <c r="F357" s="31"/>
      <c r="G357" s="31"/>
      <c r="H357" s="31"/>
      <c r="I357" s="31"/>
      <c r="J357" s="31"/>
      <c r="K357" s="31"/>
    </row>
    <row r="358" spans="5:11" ht="12.75">
      <c r="E358" s="31"/>
      <c r="F358" s="31"/>
      <c r="G358" s="31"/>
      <c r="H358" s="31"/>
      <c r="I358" s="31"/>
      <c r="J358" s="31"/>
      <c r="K358" s="31"/>
    </row>
    <row r="359" spans="5:11" ht="12.75">
      <c r="E359" s="31"/>
      <c r="F359" s="31"/>
      <c r="G359" s="31"/>
      <c r="H359" s="31"/>
      <c r="I359" s="31"/>
      <c r="J359" s="31"/>
      <c r="K359" s="31"/>
    </row>
    <row r="360" spans="5:11" ht="12.75">
      <c r="E360" s="31"/>
      <c r="F360" s="31"/>
      <c r="G360" s="31"/>
      <c r="H360" s="31"/>
      <c r="I360" s="31"/>
      <c r="J360" s="31"/>
      <c r="K360" s="31"/>
    </row>
    <row r="361" spans="5:11" ht="12.75">
      <c r="E361" s="31"/>
      <c r="F361" s="31"/>
      <c r="G361" s="31"/>
      <c r="H361" s="31"/>
      <c r="I361" s="31"/>
      <c r="J361" s="31"/>
      <c r="K361" s="31"/>
    </row>
    <row r="362" spans="5:11" ht="12.75">
      <c r="E362" s="31"/>
      <c r="F362" s="31"/>
      <c r="G362" s="31"/>
      <c r="H362" s="31"/>
      <c r="I362" s="31"/>
      <c r="J362" s="31"/>
      <c r="K362" s="31"/>
    </row>
    <row r="363" spans="5:11" ht="12.75">
      <c r="E363" s="31"/>
      <c r="F363" s="31"/>
      <c r="G363" s="31"/>
      <c r="H363" s="31"/>
      <c r="I363" s="31"/>
      <c r="J363" s="31"/>
      <c r="K363" s="31"/>
    </row>
    <row r="364" spans="5:11" ht="12.75">
      <c r="E364" s="31"/>
      <c r="F364" s="31"/>
      <c r="G364" s="31"/>
      <c r="H364" s="31"/>
      <c r="I364" s="31"/>
      <c r="J364" s="31"/>
      <c r="K364" s="31"/>
    </row>
    <row r="365" spans="5:11" ht="12.75">
      <c r="E365" s="31"/>
      <c r="F365" s="31"/>
      <c r="G365" s="31"/>
      <c r="H365" s="31"/>
      <c r="I365" s="31"/>
      <c r="J365" s="31"/>
      <c r="K365" s="31"/>
    </row>
    <row r="366" spans="5:11" ht="12.75">
      <c r="E366" s="31"/>
      <c r="F366" s="31"/>
      <c r="G366" s="31"/>
      <c r="H366" s="31"/>
      <c r="I366" s="31"/>
      <c r="J366" s="31"/>
      <c r="K366" s="31"/>
    </row>
    <row r="367" spans="5:11" ht="12.75">
      <c r="E367" s="31"/>
      <c r="F367" s="31"/>
      <c r="G367" s="31"/>
      <c r="H367" s="31"/>
      <c r="I367" s="31"/>
      <c r="J367" s="31"/>
      <c r="K367" s="31"/>
    </row>
    <row r="368" spans="5:11" ht="12.75">
      <c r="E368" s="31"/>
      <c r="F368" s="31"/>
      <c r="G368" s="31"/>
      <c r="H368" s="31"/>
      <c r="I368" s="31"/>
      <c r="J368" s="31"/>
      <c r="K368" s="31"/>
    </row>
    <row r="369" spans="5:11" ht="12.75">
      <c r="E369" s="31"/>
      <c r="F369" s="31"/>
      <c r="G369" s="31"/>
      <c r="H369" s="31"/>
      <c r="I369" s="31"/>
      <c r="J369" s="31"/>
      <c r="K369" s="31"/>
    </row>
    <row r="370" spans="5:11" ht="12.75">
      <c r="E370" s="31"/>
      <c r="F370" s="31"/>
      <c r="G370" s="31"/>
      <c r="H370" s="31"/>
      <c r="I370" s="31"/>
      <c r="J370" s="31"/>
      <c r="K370" s="31"/>
    </row>
    <row r="371" spans="5:11" ht="12.75">
      <c r="E371" s="31"/>
      <c r="F371" s="31"/>
      <c r="G371" s="31"/>
      <c r="H371" s="31"/>
      <c r="I371" s="31"/>
      <c r="J371" s="31"/>
      <c r="K371" s="31"/>
    </row>
    <row r="372" spans="5:11" ht="12.75">
      <c r="E372" s="31"/>
      <c r="F372" s="31"/>
      <c r="G372" s="31"/>
      <c r="H372" s="31"/>
      <c r="I372" s="31"/>
      <c r="J372" s="31"/>
      <c r="K372" s="31"/>
    </row>
    <row r="373" spans="5:11" ht="12.75">
      <c r="E373" s="31"/>
      <c r="F373" s="31"/>
      <c r="G373" s="31"/>
      <c r="H373" s="31"/>
      <c r="I373" s="31"/>
      <c r="J373" s="31"/>
      <c r="K373" s="31"/>
    </row>
    <row r="374" spans="5:11" ht="12.75">
      <c r="E374" s="31"/>
      <c r="F374" s="31"/>
      <c r="G374" s="31"/>
      <c r="H374" s="31"/>
      <c r="I374" s="31"/>
      <c r="J374" s="31"/>
      <c r="K374" s="31"/>
    </row>
    <row r="375" spans="5:11" ht="12.75">
      <c r="E375" s="31"/>
      <c r="F375" s="31"/>
      <c r="G375" s="31"/>
      <c r="H375" s="31"/>
      <c r="I375" s="31"/>
      <c r="J375" s="31"/>
      <c r="K375" s="31"/>
    </row>
    <row r="376" spans="5:11" ht="12.75">
      <c r="E376" s="31"/>
      <c r="F376" s="31"/>
      <c r="G376" s="31"/>
      <c r="H376" s="31"/>
      <c r="I376" s="31"/>
      <c r="J376" s="31"/>
      <c r="K376" s="31"/>
    </row>
    <row r="377" spans="5:11" ht="12.75">
      <c r="E377" s="31"/>
      <c r="F377" s="31"/>
      <c r="G377" s="31"/>
      <c r="H377" s="31"/>
      <c r="I377" s="31"/>
      <c r="J377" s="31"/>
      <c r="K377" s="31"/>
    </row>
    <row r="378" spans="5:11" ht="12.75">
      <c r="E378" s="31"/>
      <c r="F378" s="31"/>
      <c r="G378" s="31"/>
      <c r="H378" s="31"/>
      <c r="I378" s="31"/>
      <c r="J378" s="31"/>
      <c r="K378" s="31"/>
    </row>
    <row r="379" spans="5:11" ht="12.75">
      <c r="E379" s="31"/>
      <c r="F379" s="31"/>
      <c r="G379" s="31"/>
      <c r="H379" s="31"/>
      <c r="I379" s="31"/>
      <c r="J379" s="31"/>
      <c r="K379" s="31"/>
    </row>
    <row r="380" spans="5:11" ht="12.75">
      <c r="E380" s="31"/>
      <c r="F380" s="31"/>
      <c r="G380" s="31"/>
      <c r="H380" s="31"/>
      <c r="I380" s="31"/>
      <c r="J380" s="31"/>
      <c r="K380" s="31"/>
    </row>
    <row r="381" spans="5:11" ht="12.75">
      <c r="E381" s="31"/>
      <c r="F381" s="31"/>
      <c r="G381" s="31"/>
      <c r="H381" s="31"/>
      <c r="I381" s="31"/>
      <c r="J381" s="31"/>
      <c r="K381" s="31"/>
    </row>
    <row r="382" spans="5:11" ht="12.75">
      <c r="E382" s="31"/>
      <c r="F382" s="31"/>
      <c r="G382" s="31"/>
      <c r="H382" s="31"/>
      <c r="I382" s="31"/>
      <c r="J382" s="31"/>
      <c r="K382" s="31"/>
    </row>
    <row r="383" spans="5:11" ht="12.75">
      <c r="E383" s="31"/>
      <c r="F383" s="31"/>
      <c r="G383" s="31"/>
      <c r="H383" s="31"/>
      <c r="I383" s="31"/>
      <c r="J383" s="31"/>
      <c r="K383" s="31"/>
    </row>
    <row r="384" spans="5:11" ht="12.75">
      <c r="E384" s="31"/>
      <c r="F384" s="31"/>
      <c r="G384" s="31"/>
      <c r="H384" s="31"/>
      <c r="I384" s="31"/>
      <c r="J384" s="31"/>
      <c r="K384" s="31"/>
    </row>
    <row r="385" spans="5:11" ht="12.75">
      <c r="E385" s="31"/>
      <c r="F385" s="31"/>
      <c r="G385" s="31"/>
      <c r="H385" s="31"/>
      <c r="I385" s="31"/>
      <c r="J385" s="31"/>
      <c r="K385" s="31"/>
    </row>
    <row r="386" spans="5:11" ht="12.75">
      <c r="E386" s="31"/>
      <c r="F386" s="31"/>
      <c r="G386" s="31"/>
      <c r="H386" s="31"/>
      <c r="I386" s="31"/>
      <c r="J386" s="31"/>
      <c r="K386" s="31"/>
    </row>
    <row r="387" spans="5:11" ht="12.75">
      <c r="E387" s="31"/>
      <c r="F387" s="31"/>
      <c r="G387" s="31"/>
      <c r="H387" s="31"/>
      <c r="I387" s="31"/>
      <c r="J387" s="31"/>
      <c r="K387" s="31"/>
    </row>
    <row r="388" spans="5:11" ht="12.75">
      <c r="E388" s="31"/>
      <c r="F388" s="31"/>
      <c r="G388" s="31"/>
      <c r="H388" s="31"/>
      <c r="I388" s="31"/>
      <c r="J388" s="31"/>
      <c r="K388" s="31"/>
    </row>
    <row r="389" spans="5:11" ht="12.75">
      <c r="E389" s="31"/>
      <c r="F389" s="31"/>
      <c r="G389" s="31"/>
      <c r="H389" s="31"/>
      <c r="I389" s="31"/>
      <c r="J389" s="31"/>
      <c r="K389" s="31"/>
    </row>
    <row r="390" spans="5:11" ht="12.75">
      <c r="E390" s="31"/>
      <c r="F390" s="31"/>
      <c r="G390" s="31"/>
      <c r="H390" s="31"/>
      <c r="I390" s="31"/>
      <c r="J390" s="31"/>
      <c r="K390" s="31"/>
    </row>
    <row r="391" spans="5:11" ht="12.75">
      <c r="E391" s="31"/>
      <c r="F391" s="31"/>
      <c r="G391" s="31"/>
      <c r="H391" s="31"/>
      <c r="I391" s="31"/>
      <c r="J391" s="31"/>
      <c r="K391" s="31"/>
    </row>
    <row r="392" spans="5:11" ht="12.75">
      <c r="E392" s="31"/>
      <c r="F392" s="31"/>
      <c r="G392" s="31"/>
      <c r="H392" s="31"/>
      <c r="I392" s="31"/>
      <c r="J392" s="31"/>
      <c r="K392" s="31"/>
    </row>
    <row r="393" spans="5:11" ht="12.75">
      <c r="E393" s="31"/>
      <c r="F393" s="31"/>
      <c r="G393" s="31"/>
      <c r="H393" s="31"/>
      <c r="I393" s="31"/>
      <c r="J393" s="31"/>
      <c r="K393" s="31"/>
    </row>
    <row r="394" spans="5:11" ht="12.75">
      <c r="E394" s="31"/>
      <c r="F394" s="31"/>
      <c r="G394" s="31"/>
      <c r="H394" s="31"/>
      <c r="I394" s="31"/>
      <c r="J394" s="31"/>
      <c r="K394" s="31"/>
    </row>
    <row r="395" spans="5:11" ht="12.75">
      <c r="E395" s="31"/>
      <c r="F395" s="31"/>
      <c r="G395" s="31"/>
      <c r="H395" s="31"/>
      <c r="I395" s="31"/>
      <c r="J395" s="31"/>
      <c r="K395" s="31"/>
    </row>
    <row r="396" spans="5:11" ht="12.75">
      <c r="E396" s="31"/>
      <c r="F396" s="31"/>
      <c r="G396" s="31"/>
      <c r="H396" s="31"/>
      <c r="I396" s="31"/>
      <c r="J396" s="31"/>
      <c r="K396" s="31"/>
    </row>
    <row r="397" spans="5:11" ht="12.75">
      <c r="E397" s="31"/>
      <c r="F397" s="31"/>
      <c r="G397" s="31"/>
      <c r="H397" s="31"/>
      <c r="I397" s="31"/>
      <c r="J397" s="31"/>
      <c r="K397" s="31"/>
    </row>
    <row r="398" spans="5:11" ht="12.75">
      <c r="E398" s="31"/>
      <c r="F398" s="31"/>
      <c r="G398" s="31"/>
      <c r="H398" s="31"/>
      <c r="I398" s="31"/>
      <c r="J398" s="31"/>
      <c r="K398" s="31"/>
    </row>
    <row r="399" spans="5:11" ht="12.75">
      <c r="E399" s="31"/>
      <c r="F399" s="31"/>
      <c r="G399" s="31"/>
      <c r="H399" s="31"/>
      <c r="I399" s="31"/>
      <c r="J399" s="31"/>
      <c r="K399" s="31"/>
    </row>
    <row r="400" spans="5:11" ht="12.75">
      <c r="E400" s="31"/>
      <c r="F400" s="31"/>
      <c r="G400" s="31"/>
      <c r="H400" s="31"/>
      <c r="I400" s="31"/>
      <c r="J400" s="31"/>
      <c r="K400" s="31"/>
    </row>
    <row r="401" spans="5:11" ht="12.75">
      <c r="E401" s="31"/>
      <c r="F401" s="31"/>
      <c r="G401" s="31"/>
      <c r="H401" s="31"/>
      <c r="I401" s="31"/>
      <c r="J401" s="31"/>
      <c r="K401" s="31"/>
    </row>
    <row r="402" spans="5:11" ht="12.75">
      <c r="E402" s="31"/>
      <c r="F402" s="31"/>
      <c r="G402" s="31"/>
      <c r="H402" s="31"/>
      <c r="I402" s="31"/>
      <c r="J402" s="31"/>
      <c r="K402" s="31"/>
    </row>
    <row r="403" spans="5:11" ht="12.75">
      <c r="E403" s="31"/>
      <c r="F403" s="31"/>
      <c r="G403" s="31"/>
      <c r="H403" s="31"/>
      <c r="I403" s="31"/>
      <c r="J403" s="31"/>
      <c r="K403" s="31"/>
    </row>
    <row r="404" spans="5:11" ht="12.75">
      <c r="E404" s="31"/>
      <c r="F404" s="31"/>
      <c r="G404" s="31"/>
      <c r="H404" s="31"/>
      <c r="I404" s="31"/>
      <c r="J404" s="31"/>
      <c r="K404" s="31"/>
    </row>
    <row r="405" spans="5:11" ht="12.75">
      <c r="E405" s="31"/>
      <c r="F405" s="31"/>
      <c r="G405" s="31"/>
      <c r="H405" s="31"/>
      <c r="I405" s="31"/>
      <c r="J405" s="31"/>
      <c r="K405" s="31"/>
    </row>
    <row r="406" spans="5:11" ht="12.75">
      <c r="E406" s="31"/>
      <c r="F406" s="31"/>
      <c r="G406" s="31"/>
      <c r="H406" s="31"/>
      <c r="I406" s="31"/>
      <c r="J406" s="31"/>
      <c r="K406" s="31"/>
    </row>
    <row r="407" spans="5:11" ht="12.75">
      <c r="E407" s="31"/>
      <c r="F407" s="31"/>
      <c r="G407" s="31"/>
      <c r="H407" s="31"/>
      <c r="I407" s="31"/>
      <c r="J407" s="31"/>
      <c r="K407" s="31"/>
    </row>
    <row r="408" spans="5:11" ht="12.75">
      <c r="E408" s="31"/>
      <c r="F408" s="31"/>
      <c r="G408" s="31"/>
      <c r="H408" s="31"/>
      <c r="I408" s="31"/>
      <c r="J408" s="31"/>
      <c r="K408" s="31"/>
    </row>
    <row r="409" spans="5:11" ht="12.75">
      <c r="E409" s="31"/>
      <c r="F409" s="31"/>
      <c r="G409" s="31"/>
      <c r="H409" s="31"/>
      <c r="I409" s="31"/>
      <c r="J409" s="31"/>
      <c r="K409" s="31"/>
    </row>
    <row r="410" spans="5:11" ht="12.75">
      <c r="E410" s="31"/>
      <c r="F410" s="31"/>
      <c r="G410" s="31"/>
      <c r="H410" s="31"/>
      <c r="I410" s="31"/>
      <c r="J410" s="31"/>
      <c r="K410" s="31"/>
    </row>
    <row r="411" spans="5:11" ht="12.75">
      <c r="E411" s="31"/>
      <c r="F411" s="31"/>
      <c r="G411" s="31"/>
      <c r="H411" s="31"/>
      <c r="I411" s="31"/>
      <c r="J411" s="31"/>
      <c r="K411" s="31"/>
    </row>
    <row r="412" spans="5:11" ht="12.75">
      <c r="E412" s="31"/>
      <c r="F412" s="31"/>
      <c r="G412" s="31"/>
      <c r="H412" s="31"/>
      <c r="I412" s="31"/>
      <c r="J412" s="31"/>
      <c r="K412" s="31"/>
    </row>
    <row r="413" spans="5:11" ht="12.75">
      <c r="E413" s="31"/>
      <c r="F413" s="31"/>
      <c r="G413" s="31"/>
      <c r="H413" s="31"/>
      <c r="I413" s="31"/>
      <c r="J413" s="31"/>
      <c r="K413" s="31"/>
    </row>
    <row r="414" spans="5:11" ht="12.75">
      <c r="E414" s="31"/>
      <c r="F414" s="31"/>
      <c r="G414" s="31"/>
      <c r="H414" s="31"/>
      <c r="I414" s="31"/>
      <c r="J414" s="31"/>
      <c r="K414" s="31"/>
    </row>
    <row r="415" spans="5:11" ht="12.75">
      <c r="E415" s="31"/>
      <c r="F415" s="31"/>
      <c r="G415" s="31"/>
      <c r="H415" s="31"/>
      <c r="I415" s="31"/>
      <c r="J415" s="31"/>
      <c r="K415" s="31"/>
    </row>
    <row r="416" spans="5:11" ht="12.75">
      <c r="E416" s="31"/>
      <c r="F416" s="31"/>
      <c r="G416" s="31"/>
      <c r="H416" s="31"/>
      <c r="I416" s="31"/>
      <c r="J416" s="31"/>
      <c r="K416" s="31"/>
    </row>
    <row r="417" spans="5:11" ht="12.75">
      <c r="E417" s="31"/>
      <c r="F417" s="31"/>
      <c r="G417" s="31"/>
      <c r="H417" s="31"/>
      <c r="I417" s="31"/>
      <c r="J417" s="31"/>
      <c r="K417" s="31"/>
    </row>
    <row r="418" spans="5:11" ht="12.75">
      <c r="E418" s="31"/>
      <c r="F418" s="31"/>
      <c r="G418" s="31"/>
      <c r="H418" s="31"/>
      <c r="I418" s="31"/>
      <c r="J418" s="31"/>
      <c r="K418" s="31"/>
    </row>
    <row r="419" spans="5:11" ht="12.75">
      <c r="E419" s="31"/>
      <c r="F419" s="31"/>
      <c r="G419" s="31"/>
      <c r="H419" s="31"/>
      <c r="I419" s="31"/>
      <c r="J419" s="31"/>
      <c r="K419" s="31"/>
    </row>
    <row r="420" spans="5:11" ht="12.75">
      <c r="E420" s="31"/>
      <c r="F420" s="31"/>
      <c r="G420" s="31"/>
      <c r="H420" s="31"/>
      <c r="I420" s="31"/>
      <c r="J420" s="31"/>
      <c r="K420" s="31"/>
    </row>
    <row r="421" spans="5:11" ht="12.75">
      <c r="E421" s="31"/>
      <c r="F421" s="31"/>
      <c r="G421" s="31"/>
      <c r="H421" s="31"/>
      <c r="I421" s="31"/>
      <c r="J421" s="31"/>
      <c r="K421" s="31"/>
    </row>
    <row r="422" spans="5:11" ht="12.75">
      <c r="E422" s="31"/>
      <c r="F422" s="31"/>
      <c r="G422" s="31"/>
      <c r="H422" s="31"/>
      <c r="I422" s="31"/>
      <c r="J422" s="31"/>
      <c r="K422" s="31"/>
    </row>
    <row r="423" spans="5:11" ht="12.75">
      <c r="E423" s="31"/>
      <c r="F423" s="31"/>
      <c r="G423" s="31"/>
      <c r="H423" s="31"/>
      <c r="I423" s="31"/>
      <c r="J423" s="31"/>
      <c r="K423" s="31"/>
    </row>
    <row r="424" spans="5:11" ht="12.75">
      <c r="E424" s="31"/>
      <c r="F424" s="31"/>
      <c r="G424" s="31"/>
      <c r="H424" s="31"/>
      <c r="I424" s="31"/>
      <c r="J424" s="31"/>
      <c r="K424" s="31"/>
    </row>
    <row r="425" spans="5:11" ht="12.75">
      <c r="E425" s="31"/>
      <c r="F425" s="31"/>
      <c r="G425" s="31"/>
      <c r="H425" s="31"/>
      <c r="I425" s="31"/>
      <c r="J425" s="31"/>
      <c r="K425" s="31"/>
    </row>
    <row r="426" spans="5:11" ht="12.75">
      <c r="E426" s="31"/>
      <c r="F426" s="31"/>
      <c r="G426" s="31"/>
      <c r="H426" s="31"/>
      <c r="I426" s="31"/>
      <c r="J426" s="31"/>
      <c r="K426" s="31"/>
    </row>
    <row r="427" spans="5:11" ht="12.75">
      <c r="E427" s="31"/>
      <c r="F427" s="31"/>
      <c r="G427" s="31"/>
      <c r="H427" s="31"/>
      <c r="I427" s="31"/>
      <c r="J427" s="31"/>
      <c r="K427" s="31"/>
    </row>
    <row r="428" spans="5:11" ht="12.75">
      <c r="E428" s="31"/>
      <c r="F428" s="31"/>
      <c r="G428" s="31"/>
      <c r="H428" s="31"/>
      <c r="I428" s="31"/>
      <c r="J428" s="31"/>
      <c r="K428" s="31"/>
    </row>
    <row r="429" spans="5:11" ht="12.75">
      <c r="E429" s="31"/>
      <c r="F429" s="31"/>
      <c r="G429" s="31"/>
      <c r="H429" s="31"/>
      <c r="I429" s="31"/>
      <c r="J429" s="31"/>
      <c r="K429" s="31"/>
    </row>
    <row r="430" spans="5:11" ht="12.75">
      <c r="E430" s="31"/>
      <c r="F430" s="31"/>
      <c r="G430" s="31"/>
      <c r="H430" s="31"/>
      <c r="I430" s="31"/>
      <c r="J430" s="31"/>
      <c r="K430" s="31"/>
    </row>
    <row r="431" spans="5:11" ht="12.75">
      <c r="E431" s="31"/>
      <c r="F431" s="31"/>
      <c r="G431" s="31"/>
      <c r="H431" s="31"/>
      <c r="I431" s="31"/>
      <c r="J431" s="31"/>
      <c r="K431" s="31"/>
    </row>
    <row r="432" spans="5:11" ht="12.75">
      <c r="E432" s="31"/>
      <c r="F432" s="31"/>
      <c r="G432" s="31"/>
      <c r="H432" s="31"/>
      <c r="I432" s="31"/>
      <c r="J432" s="31"/>
      <c r="K432" s="31"/>
    </row>
    <row r="433" spans="5:11" ht="12.75">
      <c r="E433" s="31"/>
      <c r="F433" s="31"/>
      <c r="G433" s="31"/>
      <c r="H433" s="31"/>
      <c r="I433" s="31"/>
      <c r="J433" s="31"/>
      <c r="K433" s="31"/>
    </row>
    <row r="434" spans="5:11" ht="12.75">
      <c r="E434" s="31"/>
      <c r="F434" s="31"/>
      <c r="G434" s="31"/>
      <c r="H434" s="31"/>
      <c r="I434" s="31"/>
      <c r="J434" s="31"/>
      <c r="K434" s="31"/>
    </row>
    <row r="435" spans="5:11" ht="12.75">
      <c r="E435" s="31"/>
      <c r="F435" s="31"/>
      <c r="G435" s="31"/>
      <c r="H435" s="31"/>
      <c r="I435" s="31"/>
      <c r="J435" s="31"/>
      <c r="K435" s="31"/>
    </row>
    <row r="436" spans="5:11" ht="12.75">
      <c r="E436" s="31"/>
      <c r="F436" s="31"/>
      <c r="G436" s="31"/>
      <c r="H436" s="31"/>
      <c r="I436" s="31"/>
      <c r="J436" s="31"/>
      <c r="K436" s="31"/>
    </row>
    <row r="437" spans="5:11" ht="12.75">
      <c r="E437" s="31"/>
      <c r="F437" s="31"/>
      <c r="G437" s="31"/>
      <c r="H437" s="31"/>
      <c r="I437" s="31"/>
      <c r="J437" s="31"/>
      <c r="K437" s="31"/>
    </row>
    <row r="438" spans="5:11" ht="12.75">
      <c r="E438" s="31"/>
      <c r="F438" s="31"/>
      <c r="G438" s="31"/>
      <c r="H438" s="31"/>
      <c r="I438" s="31"/>
      <c r="J438" s="31"/>
      <c r="K438" s="31"/>
    </row>
    <row r="439" spans="5:11" ht="12.75">
      <c r="E439" s="31"/>
      <c r="F439" s="31"/>
      <c r="G439" s="31"/>
      <c r="H439" s="31"/>
      <c r="I439" s="31"/>
      <c r="J439" s="31"/>
      <c r="K439" s="31"/>
    </row>
    <row r="440" spans="5:11" ht="12.75">
      <c r="E440" s="31"/>
      <c r="F440" s="31"/>
      <c r="G440" s="31"/>
      <c r="H440" s="31"/>
      <c r="I440" s="31"/>
      <c r="J440" s="31"/>
      <c r="K440" s="31"/>
    </row>
    <row r="441" spans="5:11" ht="12.75">
      <c r="E441" s="31"/>
      <c r="F441" s="31"/>
      <c r="G441" s="31"/>
      <c r="H441" s="31"/>
      <c r="I441" s="31"/>
      <c r="J441" s="31"/>
      <c r="K441" s="31"/>
    </row>
    <row r="442" spans="5:11" ht="12.75">
      <c r="E442" s="31"/>
      <c r="F442" s="31"/>
      <c r="G442" s="31"/>
      <c r="H442" s="31"/>
      <c r="I442" s="31"/>
      <c r="J442" s="31"/>
      <c r="K442" s="31"/>
    </row>
    <row r="443" spans="5:11" ht="12.75">
      <c r="E443" s="31"/>
      <c r="F443" s="31"/>
      <c r="G443" s="31"/>
      <c r="H443" s="31"/>
      <c r="I443" s="31"/>
      <c r="J443" s="31"/>
      <c r="K443" s="31"/>
    </row>
    <row r="444" spans="5:11" ht="12.75">
      <c r="E444" s="31"/>
      <c r="F444" s="31"/>
      <c r="G444" s="31"/>
      <c r="H444" s="31"/>
      <c r="I444" s="31"/>
      <c r="J444" s="31"/>
      <c r="K444" s="31"/>
    </row>
    <row r="445" spans="5:11" ht="12.75">
      <c r="E445" s="31"/>
      <c r="F445" s="31"/>
      <c r="G445" s="31"/>
      <c r="H445" s="31"/>
      <c r="I445" s="31"/>
      <c r="J445" s="31"/>
      <c r="K445" s="31"/>
    </row>
    <row r="446" spans="5:11" ht="12.75">
      <c r="E446" s="31"/>
      <c r="F446" s="31"/>
      <c r="G446" s="31"/>
      <c r="H446" s="31"/>
      <c r="I446" s="31"/>
      <c r="J446" s="31"/>
      <c r="K446" s="31"/>
    </row>
    <row r="447" spans="5:11" ht="12.75">
      <c r="E447" s="31"/>
      <c r="F447" s="31"/>
      <c r="G447" s="31"/>
      <c r="H447" s="31"/>
      <c r="I447" s="31"/>
      <c r="J447" s="31"/>
      <c r="K447" s="31"/>
    </row>
    <row r="448" spans="5:11" ht="12.75">
      <c r="E448" s="31"/>
      <c r="F448" s="31"/>
      <c r="G448" s="31"/>
      <c r="H448" s="31"/>
      <c r="I448" s="31"/>
      <c r="J448" s="31"/>
      <c r="K448" s="31"/>
    </row>
    <row r="449" spans="5:11" ht="12.75">
      <c r="E449" s="31"/>
      <c r="F449" s="31"/>
      <c r="G449" s="31"/>
      <c r="H449" s="31"/>
      <c r="I449" s="31"/>
      <c r="J449" s="31"/>
      <c r="K449" s="31"/>
    </row>
    <row r="450" spans="5:11" ht="12.75">
      <c r="E450" s="31"/>
      <c r="F450" s="31"/>
      <c r="G450" s="31"/>
      <c r="H450" s="31"/>
      <c r="I450" s="31"/>
      <c r="J450" s="31"/>
      <c r="K450" s="31"/>
    </row>
    <row r="451" spans="5:11" ht="12.75">
      <c r="E451" s="31"/>
      <c r="F451" s="31"/>
      <c r="G451" s="31"/>
      <c r="H451" s="31"/>
      <c r="I451" s="31"/>
      <c r="J451" s="31"/>
      <c r="K451" s="31"/>
    </row>
    <row r="452" spans="5:11" ht="12.75">
      <c r="E452" s="31"/>
      <c r="F452" s="31"/>
      <c r="G452" s="31"/>
      <c r="H452" s="31"/>
      <c r="I452" s="31"/>
      <c r="J452" s="31"/>
      <c r="K452" s="31"/>
    </row>
    <row r="453" spans="5:11" ht="12.75">
      <c r="E453" s="31"/>
      <c r="F453" s="31"/>
      <c r="G453" s="31"/>
      <c r="H453" s="31"/>
      <c r="I453" s="31"/>
      <c r="J453" s="31"/>
      <c r="K453" s="31"/>
    </row>
    <row r="454" spans="5:11" ht="12.75">
      <c r="E454" s="31"/>
      <c r="F454" s="31"/>
      <c r="G454" s="31"/>
      <c r="H454" s="31"/>
      <c r="I454" s="31"/>
      <c r="J454" s="31"/>
      <c r="K454" s="31"/>
    </row>
    <row r="455" spans="5:11" ht="12.75">
      <c r="E455" s="31"/>
      <c r="F455" s="31"/>
      <c r="G455" s="31"/>
      <c r="H455" s="31"/>
      <c r="I455" s="31"/>
      <c r="J455" s="31"/>
      <c r="K455" s="31"/>
    </row>
    <row r="456" spans="5:11" ht="12.75">
      <c r="E456" s="31"/>
      <c r="F456" s="31"/>
      <c r="G456" s="31"/>
      <c r="H456" s="31"/>
      <c r="I456" s="31"/>
      <c r="J456" s="31"/>
      <c r="K456" s="31"/>
    </row>
    <row r="457" spans="5:11" ht="12.75">
      <c r="E457" s="31"/>
      <c r="F457" s="31"/>
      <c r="G457" s="31"/>
      <c r="H457" s="31"/>
      <c r="I457" s="31"/>
      <c r="J457" s="31"/>
      <c r="K457" s="31"/>
    </row>
    <row r="458" spans="5:11" ht="12.75">
      <c r="E458" s="31"/>
      <c r="F458" s="31"/>
      <c r="G458" s="31"/>
      <c r="H458" s="31"/>
      <c r="I458" s="31"/>
      <c r="J458" s="31"/>
      <c r="K458" s="31"/>
    </row>
    <row r="459" spans="5:11" ht="12.75">
      <c r="E459" s="31"/>
      <c r="F459" s="31"/>
      <c r="G459" s="31"/>
      <c r="H459" s="31"/>
      <c r="I459" s="31"/>
      <c r="J459" s="31"/>
      <c r="K459" s="31"/>
    </row>
    <row r="460" spans="5:11" ht="12.75">
      <c r="E460" s="31"/>
      <c r="F460" s="31"/>
      <c r="G460" s="31"/>
      <c r="H460" s="31"/>
      <c r="I460" s="31"/>
      <c r="J460" s="31"/>
      <c r="K460" s="31"/>
    </row>
    <row r="461" spans="5:11" ht="12.75">
      <c r="E461" s="31"/>
      <c r="F461" s="31"/>
      <c r="G461" s="31"/>
      <c r="H461" s="31"/>
      <c r="I461" s="31"/>
      <c r="J461" s="31"/>
      <c r="K461" s="31"/>
    </row>
    <row r="462" spans="5:11" ht="12.75">
      <c r="E462" s="31"/>
      <c r="F462" s="31"/>
      <c r="G462" s="31"/>
      <c r="H462" s="31"/>
      <c r="I462" s="31"/>
      <c r="J462" s="31"/>
      <c r="K462" s="31"/>
    </row>
    <row r="463" spans="5:11" ht="12.75">
      <c r="E463" s="31"/>
      <c r="F463" s="31"/>
      <c r="G463" s="31"/>
      <c r="H463" s="31"/>
      <c r="I463" s="31"/>
      <c r="J463" s="31"/>
      <c r="K463" s="31"/>
    </row>
    <row r="464" spans="5:11" ht="12.75">
      <c r="E464" s="31"/>
      <c r="F464" s="31"/>
      <c r="G464" s="31"/>
      <c r="H464" s="31"/>
      <c r="I464" s="31"/>
      <c r="J464" s="31"/>
      <c r="K464" s="31"/>
    </row>
    <row r="465" spans="5:11" ht="12.75">
      <c r="E465" s="31"/>
      <c r="F465" s="31"/>
      <c r="G465" s="31"/>
      <c r="H465" s="31"/>
      <c r="I465" s="31"/>
      <c r="J465" s="31"/>
      <c r="K465" s="31"/>
    </row>
    <row r="466" spans="5:11" ht="12.75">
      <c r="E466" s="31"/>
      <c r="F466" s="31"/>
      <c r="G466" s="31"/>
      <c r="H466" s="31"/>
      <c r="I466" s="31"/>
      <c r="J466" s="31"/>
      <c r="K466" s="31"/>
    </row>
    <row r="467" spans="5:11" ht="12.75">
      <c r="E467" s="31"/>
      <c r="F467" s="31"/>
      <c r="G467" s="31"/>
      <c r="H467" s="31"/>
      <c r="I467" s="31"/>
      <c r="J467" s="31"/>
      <c r="K467" s="31"/>
    </row>
    <row r="468" spans="5:11" ht="12.75">
      <c r="E468" s="31"/>
      <c r="F468" s="31"/>
      <c r="G468" s="31"/>
      <c r="H468" s="31"/>
      <c r="I468" s="31"/>
      <c r="J468" s="31"/>
      <c r="K468" s="31"/>
    </row>
    <row r="469" spans="5:11" ht="12.75">
      <c r="E469" s="31"/>
      <c r="F469" s="31"/>
      <c r="G469" s="31"/>
      <c r="H469" s="31"/>
      <c r="I469" s="31"/>
      <c r="J469" s="31"/>
      <c r="K469" s="31"/>
    </row>
    <row r="470" spans="5:11" ht="12.75">
      <c r="E470" s="31"/>
      <c r="F470" s="31"/>
      <c r="G470" s="31"/>
      <c r="H470" s="31"/>
      <c r="I470" s="31"/>
      <c r="J470" s="31"/>
      <c r="K470" s="31"/>
    </row>
    <row r="471" spans="5:11" ht="12.75">
      <c r="E471" s="31"/>
      <c r="F471" s="31"/>
      <c r="G471" s="31"/>
      <c r="H471" s="31"/>
      <c r="I471" s="31"/>
      <c r="J471" s="31"/>
      <c r="K471" s="31"/>
    </row>
    <row r="472" spans="5:11" ht="12.75">
      <c r="E472" s="31"/>
      <c r="F472" s="31"/>
      <c r="G472" s="31"/>
      <c r="H472" s="31"/>
      <c r="I472" s="31"/>
      <c r="J472" s="31"/>
      <c r="K472" s="31"/>
    </row>
    <row r="473" spans="5:11" ht="12.75">
      <c r="E473" s="31"/>
      <c r="F473" s="31"/>
      <c r="G473" s="31"/>
      <c r="H473" s="31"/>
      <c r="I473" s="31"/>
      <c r="J473" s="31"/>
      <c r="K473" s="31"/>
    </row>
    <row r="474" spans="5:11" ht="12.75">
      <c r="E474" s="31"/>
      <c r="F474" s="31"/>
      <c r="G474" s="31"/>
      <c r="H474" s="31"/>
      <c r="I474" s="31"/>
      <c r="J474" s="31"/>
      <c r="K474" s="31"/>
    </row>
    <row r="475" spans="5:11" ht="12.75">
      <c r="E475" s="31"/>
      <c r="F475" s="31"/>
      <c r="G475" s="31"/>
      <c r="H475" s="31"/>
      <c r="I475" s="31"/>
      <c r="J475" s="31"/>
      <c r="K475" s="31"/>
    </row>
    <row r="476" spans="5:11" ht="12.75">
      <c r="E476" s="31"/>
      <c r="F476" s="31"/>
      <c r="G476" s="31"/>
      <c r="H476" s="31"/>
      <c r="I476" s="31"/>
      <c r="J476" s="31"/>
      <c r="K476" s="31"/>
    </row>
    <row r="477" spans="5:11" ht="12.75">
      <c r="E477" s="31"/>
      <c r="F477" s="31"/>
      <c r="G477" s="31"/>
      <c r="H477" s="31"/>
      <c r="I477" s="31"/>
      <c r="J477" s="31"/>
      <c r="K477" s="31"/>
    </row>
    <row r="478" spans="5:11" ht="12.75">
      <c r="E478" s="31"/>
      <c r="F478" s="31"/>
      <c r="G478" s="31"/>
      <c r="H478" s="31"/>
      <c r="I478" s="31"/>
      <c r="J478" s="31"/>
      <c r="K478" s="31"/>
    </row>
    <row r="479" spans="5:11" ht="12.75">
      <c r="E479" s="31"/>
      <c r="F479" s="31"/>
      <c r="G479" s="31"/>
      <c r="H479" s="31"/>
      <c r="I479" s="31"/>
      <c r="J479" s="31"/>
      <c r="K479" s="31"/>
    </row>
    <row r="480" spans="5:11" ht="12.75">
      <c r="E480" s="31"/>
      <c r="F480" s="31"/>
      <c r="G480" s="31"/>
      <c r="H480" s="31"/>
      <c r="I480" s="31"/>
      <c r="J480" s="31"/>
      <c r="K480" s="31"/>
    </row>
    <row r="481" spans="5:11" ht="12.75">
      <c r="E481" s="31"/>
      <c r="F481" s="31"/>
      <c r="G481" s="31"/>
      <c r="H481" s="31"/>
      <c r="I481" s="31"/>
      <c r="J481" s="31"/>
      <c r="K481" s="31"/>
    </row>
    <row r="482" spans="5:11" ht="12.75">
      <c r="E482" s="31"/>
      <c r="F482" s="31"/>
      <c r="G482" s="31"/>
      <c r="H482" s="31"/>
      <c r="I482" s="31"/>
      <c r="J482" s="31"/>
      <c r="K482" s="31"/>
    </row>
    <row r="483" spans="5:11" ht="12.75">
      <c r="E483" s="31"/>
      <c r="F483" s="31"/>
      <c r="G483" s="31"/>
      <c r="H483" s="31"/>
      <c r="I483" s="31"/>
      <c r="J483" s="31"/>
      <c r="K483" s="31"/>
    </row>
    <row r="484" spans="5:11" ht="12.75">
      <c r="E484" s="31"/>
      <c r="F484" s="31"/>
      <c r="G484" s="31"/>
      <c r="H484" s="31"/>
      <c r="I484" s="31"/>
      <c r="J484" s="31"/>
      <c r="K484" s="31"/>
    </row>
    <row r="485" spans="5:11" ht="12.75">
      <c r="E485" s="31"/>
      <c r="F485" s="31"/>
      <c r="G485" s="31"/>
      <c r="H485" s="31"/>
      <c r="I485" s="31"/>
      <c r="J485" s="31"/>
      <c r="K485" s="31"/>
    </row>
    <row r="486" spans="5:11" ht="12.75">
      <c r="E486" s="31"/>
      <c r="F486" s="31"/>
      <c r="G486" s="31"/>
      <c r="H486" s="31"/>
      <c r="I486" s="31"/>
      <c r="J486" s="31"/>
      <c r="K486" s="31"/>
    </row>
    <row r="487" spans="5:11" ht="12.75">
      <c r="E487" s="31"/>
      <c r="F487" s="31"/>
      <c r="G487" s="31"/>
      <c r="H487" s="31"/>
      <c r="I487" s="31"/>
      <c r="J487" s="31"/>
      <c r="K487" s="31"/>
    </row>
    <row r="488" spans="5:11" ht="12.75">
      <c r="E488" s="31"/>
      <c r="F488" s="31"/>
      <c r="G488" s="31"/>
      <c r="H488" s="31"/>
      <c r="I488" s="31"/>
      <c r="J488" s="31"/>
      <c r="K488" s="31"/>
    </row>
    <row r="489" spans="5:11" ht="12.75">
      <c r="E489" s="31"/>
      <c r="F489" s="31"/>
      <c r="G489" s="31"/>
      <c r="H489" s="31"/>
      <c r="I489" s="31"/>
      <c r="J489" s="31"/>
      <c r="K489" s="31"/>
    </row>
    <row r="490" spans="5:11" ht="12.75">
      <c r="E490" s="31"/>
      <c r="F490" s="31"/>
      <c r="G490" s="31"/>
      <c r="H490" s="31"/>
      <c r="I490" s="31"/>
      <c r="J490" s="31"/>
      <c r="K490" s="31"/>
    </row>
    <row r="491" spans="5:11" ht="12.75">
      <c r="E491" s="31"/>
      <c r="F491" s="31"/>
      <c r="G491" s="31"/>
      <c r="H491" s="31"/>
      <c r="I491" s="31"/>
      <c r="J491" s="31"/>
      <c r="K491" s="31"/>
    </row>
    <row r="492" spans="5:11" ht="12.75">
      <c r="E492" s="31"/>
      <c r="F492" s="31"/>
      <c r="G492" s="31"/>
      <c r="H492" s="31"/>
      <c r="I492" s="31"/>
      <c r="J492" s="31"/>
      <c r="K492" s="31"/>
    </row>
    <row r="493" spans="5:11" ht="12.75">
      <c r="E493" s="31"/>
      <c r="F493" s="31"/>
      <c r="G493" s="31"/>
      <c r="H493" s="31"/>
      <c r="I493" s="31"/>
      <c r="J493" s="31"/>
      <c r="K493" s="31"/>
    </row>
    <row r="494" spans="5:11" ht="12.75">
      <c r="E494" s="31"/>
      <c r="F494" s="31"/>
      <c r="G494" s="31"/>
      <c r="H494" s="31"/>
      <c r="I494" s="31"/>
      <c r="J494" s="31"/>
      <c r="K494" s="31"/>
    </row>
    <row r="495" spans="5:11" ht="12.75">
      <c r="E495" s="31"/>
      <c r="F495" s="31"/>
      <c r="G495" s="31"/>
      <c r="H495" s="31"/>
      <c r="I495" s="31"/>
      <c r="J495" s="31"/>
      <c r="K495" s="31"/>
    </row>
    <row r="496" spans="5:11" ht="12.75">
      <c r="E496" s="31"/>
      <c r="F496" s="31"/>
      <c r="G496" s="31"/>
      <c r="H496" s="31"/>
      <c r="I496" s="31"/>
      <c r="J496" s="31"/>
      <c r="K496" s="31"/>
    </row>
    <row r="497" spans="5:11" ht="12.75">
      <c r="E497" s="31"/>
      <c r="F497" s="31"/>
      <c r="G497" s="31"/>
      <c r="H497" s="31"/>
      <c r="I497" s="31"/>
      <c r="J497" s="31"/>
      <c r="K497" s="31"/>
    </row>
    <row r="498" spans="5:11" ht="12.75">
      <c r="E498" s="31"/>
      <c r="F498" s="31"/>
      <c r="G498" s="31"/>
      <c r="H498" s="31"/>
      <c r="I498" s="31"/>
      <c r="J498" s="31"/>
      <c r="K498" s="31"/>
    </row>
    <row r="499" spans="5:11" ht="12.75">
      <c r="E499" s="31"/>
      <c r="F499" s="31"/>
      <c r="G499" s="31"/>
      <c r="H499" s="31"/>
      <c r="I499" s="31"/>
      <c r="J499" s="31"/>
      <c r="K499" s="31"/>
    </row>
    <row r="500" spans="5:11" ht="12.75">
      <c r="E500" s="31"/>
      <c r="F500" s="31"/>
      <c r="G500" s="31"/>
      <c r="H500" s="31"/>
      <c r="I500" s="31"/>
      <c r="J500" s="31"/>
      <c r="K500" s="31"/>
    </row>
    <row r="501" spans="5:11" ht="12.75">
      <c r="E501" s="31"/>
      <c r="F501" s="31"/>
      <c r="G501" s="31"/>
      <c r="H501" s="31"/>
      <c r="I501" s="31"/>
      <c r="J501" s="31"/>
      <c r="K501" s="31"/>
    </row>
    <row r="502" spans="5:11" ht="12.75">
      <c r="E502" s="31"/>
      <c r="F502" s="31"/>
      <c r="G502" s="31"/>
      <c r="H502" s="31"/>
      <c r="I502" s="31"/>
      <c r="J502" s="31"/>
      <c r="K502" s="31"/>
    </row>
    <row r="503" spans="5:11" ht="12.75">
      <c r="E503" s="31"/>
      <c r="F503" s="31"/>
      <c r="G503" s="31"/>
      <c r="H503" s="31"/>
      <c r="I503" s="31"/>
      <c r="J503" s="31"/>
      <c r="K503" s="31"/>
    </row>
    <row r="504" spans="5:11" ht="12.75">
      <c r="E504" s="31"/>
      <c r="F504" s="31"/>
      <c r="G504" s="31"/>
      <c r="H504" s="31"/>
      <c r="I504" s="31"/>
      <c r="J504" s="31"/>
      <c r="K504" s="31"/>
    </row>
    <row r="505" spans="5:11" ht="12.75">
      <c r="E505" s="31"/>
      <c r="F505" s="31"/>
      <c r="G505" s="31"/>
      <c r="H505" s="31"/>
      <c r="I505" s="31"/>
      <c r="J505" s="31"/>
      <c r="K505" s="31"/>
    </row>
    <row r="506" spans="5:11" ht="12.75">
      <c r="E506" s="31"/>
      <c r="F506" s="31"/>
      <c r="G506" s="31"/>
      <c r="H506" s="31"/>
      <c r="I506" s="31"/>
      <c r="J506" s="31"/>
      <c r="K506" s="31"/>
    </row>
    <row r="507" spans="5:11" ht="12.75">
      <c r="E507" s="31"/>
      <c r="F507" s="31"/>
      <c r="G507" s="31"/>
      <c r="H507" s="31"/>
      <c r="I507" s="31"/>
      <c r="J507" s="31"/>
      <c r="K507" s="31"/>
    </row>
    <row r="508" spans="5:11" ht="12.75">
      <c r="E508" s="31"/>
      <c r="F508" s="31"/>
      <c r="G508" s="31"/>
      <c r="H508" s="31"/>
      <c r="I508" s="31"/>
      <c r="J508" s="31"/>
      <c r="K508" s="31"/>
    </row>
    <row r="509" spans="5:11" ht="12.75">
      <c r="E509" s="31"/>
      <c r="F509" s="31"/>
      <c r="G509" s="31"/>
      <c r="H509" s="31"/>
      <c r="I509" s="31"/>
      <c r="J509" s="31"/>
      <c r="K509" s="31"/>
    </row>
    <row r="510" spans="5:11" ht="12.75">
      <c r="E510" s="31"/>
      <c r="F510" s="31"/>
      <c r="G510" s="31"/>
      <c r="H510" s="31"/>
      <c r="I510" s="31"/>
      <c r="J510" s="31"/>
      <c r="K510" s="31"/>
    </row>
    <row r="511" spans="5:11" ht="12.75">
      <c r="E511" s="31"/>
      <c r="F511" s="31"/>
      <c r="G511" s="31"/>
      <c r="H511" s="31"/>
      <c r="I511" s="31"/>
      <c r="J511" s="31"/>
      <c r="K511" s="31"/>
    </row>
    <row r="512" spans="5:11" ht="12.75">
      <c r="E512" s="31"/>
      <c r="F512" s="31"/>
      <c r="G512" s="31"/>
      <c r="H512" s="31"/>
      <c r="I512" s="31"/>
      <c r="J512" s="31"/>
      <c r="K512" s="31"/>
    </row>
    <row r="513" spans="5:11" ht="12.75">
      <c r="E513" s="31"/>
      <c r="F513" s="31"/>
      <c r="G513" s="31"/>
      <c r="H513" s="31"/>
      <c r="I513" s="31"/>
      <c r="J513" s="31"/>
      <c r="K513" s="31"/>
    </row>
    <row r="514" spans="5:11" ht="12.75">
      <c r="E514" s="31"/>
      <c r="F514" s="31"/>
      <c r="G514" s="31"/>
      <c r="H514" s="31"/>
      <c r="I514" s="31"/>
      <c r="J514" s="31"/>
      <c r="K514" s="31"/>
    </row>
    <row r="515" spans="5:11" ht="12.75">
      <c r="E515" s="31"/>
      <c r="F515" s="31"/>
      <c r="G515" s="31"/>
      <c r="H515" s="31"/>
      <c r="I515" s="31"/>
      <c r="J515" s="31"/>
      <c r="K515" s="31"/>
    </row>
    <row r="516" spans="5:11" ht="12.75">
      <c r="E516" s="31"/>
      <c r="F516" s="31"/>
      <c r="G516" s="31"/>
      <c r="H516" s="31"/>
      <c r="I516" s="31"/>
      <c r="J516" s="31"/>
      <c r="K516" s="31"/>
    </row>
    <row r="517" spans="5:11" ht="12.75">
      <c r="E517" s="31"/>
      <c r="F517" s="31"/>
      <c r="G517" s="31"/>
      <c r="H517" s="31"/>
      <c r="I517" s="31"/>
      <c r="J517" s="31"/>
      <c r="K517" s="31"/>
    </row>
    <row r="518" spans="5:11" ht="12.75">
      <c r="E518" s="31"/>
      <c r="F518" s="31"/>
      <c r="G518" s="31"/>
      <c r="H518" s="31"/>
      <c r="I518" s="31"/>
      <c r="J518" s="31"/>
      <c r="K518" s="31"/>
    </row>
    <row r="519" spans="5:11" ht="12.75">
      <c r="E519" s="31"/>
      <c r="F519" s="31"/>
      <c r="G519" s="31"/>
      <c r="H519" s="31"/>
      <c r="I519" s="31"/>
      <c r="J519" s="31"/>
      <c r="K519" s="31"/>
    </row>
    <row r="520" spans="5:11" ht="12.75">
      <c r="E520" s="31"/>
      <c r="F520" s="31"/>
      <c r="G520" s="31"/>
      <c r="H520" s="31"/>
      <c r="I520" s="31"/>
      <c r="J520" s="31"/>
      <c r="K520" s="31"/>
    </row>
    <row r="521" spans="5:11" ht="12.75">
      <c r="E521" s="31"/>
      <c r="F521" s="31"/>
      <c r="G521" s="31"/>
      <c r="H521" s="31"/>
      <c r="I521" s="31"/>
      <c r="J521" s="31"/>
      <c r="K521" s="31"/>
    </row>
    <row r="522" spans="5:11" ht="12.75">
      <c r="E522" s="31"/>
      <c r="F522" s="31"/>
      <c r="G522" s="31"/>
      <c r="H522" s="31"/>
      <c r="I522" s="31"/>
      <c r="J522" s="31"/>
      <c r="K522" s="31"/>
    </row>
    <row r="523" spans="5:11" ht="12.75">
      <c r="E523" s="31"/>
      <c r="F523" s="31"/>
      <c r="G523" s="31"/>
      <c r="H523" s="31"/>
      <c r="I523" s="31"/>
      <c r="J523" s="31"/>
      <c r="K523" s="31"/>
    </row>
    <row r="524" spans="5:11" ht="12.75">
      <c r="E524" s="31"/>
      <c r="F524" s="31"/>
      <c r="G524" s="31"/>
      <c r="H524" s="31"/>
      <c r="I524" s="31"/>
      <c r="J524" s="31"/>
      <c r="K524" s="31"/>
    </row>
    <row r="525" spans="5:11" ht="12.75">
      <c r="E525" s="31"/>
      <c r="F525" s="31"/>
      <c r="G525" s="31"/>
      <c r="H525" s="31"/>
      <c r="I525" s="31"/>
      <c r="J525" s="31"/>
      <c r="K525" s="31"/>
    </row>
    <row r="526" spans="5:11" ht="12.75">
      <c r="E526" s="31"/>
      <c r="F526" s="31"/>
      <c r="G526" s="31"/>
      <c r="H526" s="31"/>
      <c r="I526" s="31"/>
      <c r="J526" s="31"/>
      <c r="K526" s="31"/>
    </row>
    <row r="527" spans="5:11" ht="12.75">
      <c r="E527" s="31"/>
      <c r="F527" s="31"/>
      <c r="G527" s="31"/>
      <c r="H527" s="31"/>
      <c r="I527" s="31"/>
      <c r="J527" s="31"/>
      <c r="K527" s="31"/>
    </row>
    <row r="528" spans="5:11" ht="12.75">
      <c r="E528" s="31"/>
      <c r="F528" s="31"/>
      <c r="G528" s="31"/>
      <c r="H528" s="31"/>
      <c r="I528" s="31"/>
      <c r="J528" s="31"/>
      <c r="K528" s="31"/>
    </row>
    <row r="529" spans="5:11" ht="12.75">
      <c r="E529" s="31"/>
      <c r="F529" s="31"/>
      <c r="G529" s="31"/>
      <c r="H529" s="31"/>
      <c r="I529" s="31"/>
      <c r="J529" s="31"/>
      <c r="K529" s="31"/>
    </row>
    <row r="530" spans="5:11" ht="12.75">
      <c r="E530" s="31"/>
      <c r="F530" s="31"/>
      <c r="G530" s="31"/>
      <c r="H530" s="31"/>
      <c r="I530" s="31"/>
      <c r="J530" s="31"/>
      <c r="K530" s="31"/>
    </row>
    <row r="531" spans="5:11" ht="12.75">
      <c r="E531" s="31"/>
      <c r="F531" s="31"/>
      <c r="G531" s="31"/>
      <c r="H531" s="31"/>
      <c r="I531" s="31"/>
      <c r="J531" s="31"/>
      <c r="K531" s="31"/>
    </row>
    <row r="532" spans="5:11" ht="12.75">
      <c r="E532" s="31"/>
      <c r="F532" s="31"/>
      <c r="G532" s="31"/>
      <c r="H532" s="31"/>
      <c r="I532" s="31"/>
      <c r="J532" s="31"/>
      <c r="K532" s="31"/>
    </row>
    <row r="533" spans="5:11" ht="12.75">
      <c r="E533" s="31"/>
      <c r="F533" s="31"/>
      <c r="G533" s="31"/>
      <c r="H533" s="31"/>
      <c r="I533" s="31"/>
      <c r="J533" s="31"/>
      <c r="K533" s="31"/>
    </row>
    <row r="534" spans="5:11" ht="12.75">
      <c r="E534" s="31"/>
      <c r="F534" s="31"/>
      <c r="G534" s="31"/>
      <c r="H534" s="31"/>
      <c r="I534" s="31"/>
      <c r="J534" s="31"/>
      <c r="K534" s="31"/>
    </row>
    <row r="535" spans="5:11" ht="12.75">
      <c r="E535" s="31"/>
      <c r="F535" s="31"/>
      <c r="G535" s="31"/>
      <c r="H535" s="31"/>
      <c r="I535" s="31"/>
      <c r="J535" s="31"/>
      <c r="K535" s="31"/>
    </row>
    <row r="536" spans="5:11" ht="12.75">
      <c r="E536" s="31"/>
      <c r="F536" s="31"/>
      <c r="G536" s="31"/>
      <c r="H536" s="31"/>
      <c r="I536" s="31"/>
      <c r="J536" s="31"/>
      <c r="K536" s="31"/>
    </row>
    <row r="537" spans="5:11" ht="12.75">
      <c r="E537" s="31"/>
      <c r="F537" s="31"/>
      <c r="G537" s="31"/>
      <c r="H537" s="31"/>
      <c r="I537" s="31"/>
      <c r="J537" s="31"/>
      <c r="K537" s="31"/>
    </row>
    <row r="538" spans="5:11" ht="12.75">
      <c r="E538" s="31"/>
      <c r="F538" s="31"/>
      <c r="G538" s="31"/>
      <c r="H538" s="31"/>
      <c r="I538" s="31"/>
      <c r="J538" s="31"/>
      <c r="K538" s="31"/>
    </row>
    <row r="539" spans="5:11" ht="12.75">
      <c r="E539" s="31"/>
      <c r="F539" s="31"/>
      <c r="G539" s="31"/>
      <c r="H539" s="31"/>
      <c r="I539" s="31"/>
      <c r="J539" s="31"/>
      <c r="K539" s="31"/>
    </row>
    <row r="540" spans="5:11" ht="12.75">
      <c r="E540" s="31"/>
      <c r="F540" s="31"/>
      <c r="G540" s="31"/>
      <c r="H540" s="31"/>
      <c r="I540" s="31"/>
      <c r="J540" s="31"/>
      <c r="K540" s="31"/>
    </row>
    <row r="541" spans="5:11" ht="12.75">
      <c r="E541" s="31"/>
      <c r="F541" s="31"/>
      <c r="G541" s="31"/>
      <c r="H541" s="31"/>
      <c r="I541" s="31"/>
      <c r="J541" s="31"/>
      <c r="K541" s="31"/>
    </row>
    <row r="542" spans="5:11" ht="12.75">
      <c r="E542" s="31"/>
      <c r="F542" s="31"/>
      <c r="G542" s="31"/>
      <c r="H542" s="31"/>
      <c r="I542" s="31"/>
      <c r="J542" s="31"/>
      <c r="K542" s="31"/>
    </row>
    <row r="543" spans="5:11" ht="12.75">
      <c r="E543" s="31"/>
      <c r="F543" s="31"/>
      <c r="G543" s="31"/>
      <c r="H543" s="31"/>
      <c r="I543" s="31"/>
      <c r="J543" s="31"/>
      <c r="K543" s="31"/>
    </row>
    <row r="544" spans="5:11" ht="12.75">
      <c r="E544" s="31"/>
      <c r="F544" s="31"/>
      <c r="G544" s="31"/>
      <c r="H544" s="31"/>
      <c r="I544" s="31"/>
      <c r="J544" s="31"/>
      <c r="K544" s="31"/>
    </row>
    <row r="545" spans="5:11" ht="12.75">
      <c r="E545" s="31"/>
      <c r="F545" s="31"/>
      <c r="G545" s="31"/>
      <c r="H545" s="31"/>
      <c r="I545" s="31"/>
      <c r="J545" s="31"/>
      <c r="K545" s="31"/>
    </row>
    <row r="546" spans="5:11" ht="12.75">
      <c r="E546" s="31"/>
      <c r="F546" s="31"/>
      <c r="G546" s="31"/>
      <c r="H546" s="31"/>
      <c r="I546" s="31"/>
      <c r="J546" s="31"/>
      <c r="K546" s="31"/>
    </row>
    <row r="547" spans="5:11" ht="12.75">
      <c r="E547" s="31"/>
      <c r="F547" s="31"/>
      <c r="G547" s="31"/>
      <c r="H547" s="31"/>
      <c r="I547" s="31"/>
      <c r="J547" s="31"/>
      <c r="K547" s="31"/>
    </row>
    <row r="548" spans="5:11" ht="12.75">
      <c r="E548" s="31"/>
      <c r="F548" s="31"/>
      <c r="G548" s="31"/>
      <c r="H548" s="31"/>
      <c r="I548" s="31"/>
      <c r="J548" s="31"/>
      <c r="K548" s="31"/>
    </row>
    <row r="549" spans="5:11" ht="12.75">
      <c r="E549" s="31"/>
      <c r="F549" s="31"/>
      <c r="G549" s="31"/>
      <c r="H549" s="31"/>
      <c r="I549" s="31"/>
      <c r="J549" s="31"/>
      <c r="K549" s="31"/>
    </row>
    <row r="550" spans="5:11" ht="12.75">
      <c r="E550" s="31"/>
      <c r="F550" s="31"/>
      <c r="G550" s="31"/>
      <c r="H550" s="31"/>
      <c r="I550" s="31"/>
      <c r="J550" s="31"/>
      <c r="K550" s="31"/>
    </row>
    <row r="551" spans="5:11" ht="12.75">
      <c r="E551" s="31"/>
      <c r="F551" s="31"/>
      <c r="G551" s="31"/>
      <c r="H551" s="31"/>
      <c r="I551" s="31"/>
      <c r="J551" s="31"/>
      <c r="K551" s="31"/>
    </row>
    <row r="552" spans="5:11" ht="12.75">
      <c r="E552" s="31"/>
      <c r="F552" s="31"/>
      <c r="G552" s="31"/>
      <c r="H552" s="31"/>
      <c r="I552" s="31"/>
      <c r="J552" s="31"/>
      <c r="K552" s="31"/>
    </row>
    <row r="553" spans="5:11" ht="12.75">
      <c r="E553" s="31"/>
      <c r="F553" s="31"/>
      <c r="G553" s="31"/>
      <c r="H553" s="31"/>
      <c r="I553" s="31"/>
      <c r="J553" s="31"/>
      <c r="K553" s="31"/>
    </row>
    <row r="554" spans="5:11" ht="12.75">
      <c r="E554" s="31"/>
      <c r="F554" s="31"/>
      <c r="G554" s="31"/>
      <c r="H554" s="31"/>
      <c r="I554" s="31"/>
      <c r="J554" s="31"/>
      <c r="K554" s="31"/>
    </row>
    <row r="555" spans="5:11" ht="12.75">
      <c r="E555" s="31"/>
      <c r="F555" s="31"/>
      <c r="G555" s="31"/>
      <c r="H555" s="31"/>
      <c r="I555" s="31"/>
      <c r="J555" s="31"/>
      <c r="K555" s="31"/>
    </row>
    <row r="556" spans="5:11" ht="12.75">
      <c r="E556" s="31"/>
      <c r="F556" s="31"/>
      <c r="G556" s="31"/>
      <c r="H556" s="31"/>
      <c r="I556" s="31"/>
      <c r="J556" s="31"/>
      <c r="K556" s="31"/>
    </row>
    <row r="557" spans="5:11" ht="12.75">
      <c r="E557" s="31"/>
      <c r="F557" s="31"/>
      <c r="G557" s="31"/>
      <c r="H557" s="31"/>
      <c r="I557" s="31"/>
      <c r="J557" s="31"/>
      <c r="K557" s="31"/>
    </row>
    <row r="558" spans="5:11" ht="12.75">
      <c r="E558" s="31"/>
      <c r="F558" s="31"/>
      <c r="G558" s="31"/>
      <c r="H558" s="31"/>
      <c r="I558" s="31"/>
      <c r="J558" s="31"/>
      <c r="K558" s="31"/>
    </row>
    <row r="559" spans="5:11" ht="12.75">
      <c r="E559" s="31"/>
      <c r="F559" s="31"/>
      <c r="G559" s="31"/>
      <c r="H559" s="31"/>
      <c r="I559" s="31"/>
      <c r="J559" s="31"/>
      <c r="K559" s="31"/>
    </row>
    <row r="560" spans="5:11" ht="12.75">
      <c r="E560" s="31"/>
      <c r="F560" s="31"/>
      <c r="G560" s="31"/>
      <c r="H560" s="31"/>
      <c r="I560" s="31"/>
      <c r="J560" s="31"/>
      <c r="K560" s="31"/>
    </row>
    <row r="561" spans="5:11" ht="12.75">
      <c r="E561" s="31"/>
      <c r="F561" s="31"/>
      <c r="G561" s="31"/>
      <c r="H561" s="31"/>
      <c r="I561" s="31"/>
      <c r="J561" s="31"/>
      <c r="K561" s="31"/>
    </row>
    <row r="562" spans="5:11" ht="12.75">
      <c r="E562" s="31"/>
      <c r="F562" s="31"/>
      <c r="G562" s="31"/>
      <c r="H562" s="31"/>
      <c r="I562" s="31"/>
      <c r="J562" s="31"/>
      <c r="K562" s="31"/>
    </row>
    <row r="563" spans="5:11" ht="12.75">
      <c r="E563" s="31"/>
      <c r="F563" s="31"/>
      <c r="G563" s="31"/>
      <c r="H563" s="31"/>
      <c r="I563" s="31"/>
      <c r="J563" s="31"/>
      <c r="K563" s="31"/>
    </row>
    <row r="564" spans="5:11" ht="12.75">
      <c r="E564" s="31"/>
      <c r="F564" s="31"/>
      <c r="G564" s="31"/>
      <c r="H564" s="31"/>
      <c r="I564" s="31"/>
      <c r="J564" s="31"/>
      <c r="K564" s="31"/>
    </row>
    <row r="565" spans="5:11" ht="12.75">
      <c r="E565" s="31"/>
      <c r="F565" s="31"/>
      <c r="G565" s="31"/>
      <c r="H565" s="31"/>
      <c r="I565" s="31"/>
      <c r="J565" s="31"/>
      <c r="K565" s="31"/>
    </row>
    <row r="566" spans="5:11" ht="12.75">
      <c r="E566" s="31"/>
      <c r="F566" s="31"/>
      <c r="G566" s="31"/>
      <c r="H566" s="31"/>
      <c r="I566" s="31"/>
      <c r="J566" s="31"/>
      <c r="K566" s="31"/>
    </row>
    <row r="567" spans="5:11" ht="12.75">
      <c r="E567" s="31"/>
      <c r="F567" s="31"/>
      <c r="G567" s="31"/>
      <c r="H567" s="31"/>
      <c r="I567" s="31"/>
      <c r="J567" s="31"/>
      <c r="K567" s="31"/>
    </row>
    <row r="568" spans="5:11" ht="12.75">
      <c r="E568" s="31"/>
      <c r="F568" s="31"/>
      <c r="G568" s="31"/>
      <c r="H568" s="31"/>
      <c r="I568" s="31"/>
      <c r="J568" s="31"/>
      <c r="K568" s="31"/>
    </row>
    <row r="569" spans="5:11" ht="12.75">
      <c r="E569" s="31"/>
      <c r="F569" s="31"/>
      <c r="G569" s="31"/>
      <c r="H569" s="31"/>
      <c r="I569" s="31"/>
      <c r="J569" s="31"/>
      <c r="K569" s="31"/>
    </row>
    <row r="570" spans="5:11" ht="12.75">
      <c r="E570" s="31"/>
      <c r="F570" s="31"/>
      <c r="G570" s="31"/>
      <c r="H570" s="31"/>
      <c r="I570" s="31"/>
      <c r="J570" s="31"/>
      <c r="K570" s="31"/>
    </row>
    <row r="571" spans="5:11" ht="12.75">
      <c r="E571" s="31"/>
      <c r="F571" s="31"/>
      <c r="G571" s="31"/>
      <c r="H571" s="31"/>
      <c r="I571" s="31"/>
      <c r="J571" s="31"/>
      <c r="K571" s="31"/>
    </row>
    <row r="572" spans="5:11" ht="12.75">
      <c r="E572" s="31"/>
      <c r="F572" s="31"/>
      <c r="G572" s="31"/>
      <c r="H572" s="31"/>
      <c r="I572" s="31"/>
      <c r="J572" s="31"/>
      <c r="K572" s="31"/>
    </row>
    <row r="573" spans="5:11" ht="12.75">
      <c r="E573" s="31"/>
      <c r="F573" s="31"/>
      <c r="G573" s="31"/>
      <c r="H573" s="31"/>
      <c r="I573" s="31"/>
      <c r="J573" s="31"/>
      <c r="K573" s="31"/>
    </row>
    <row r="574" spans="5:11" ht="12.75">
      <c r="E574" s="31"/>
      <c r="F574" s="31"/>
      <c r="G574" s="31"/>
      <c r="H574" s="31"/>
      <c r="I574" s="31"/>
      <c r="J574" s="31"/>
      <c r="K574" s="31"/>
    </row>
    <row r="575" spans="5:11" ht="12.75">
      <c r="E575" s="31"/>
      <c r="F575" s="31"/>
      <c r="G575" s="31"/>
      <c r="H575" s="31"/>
      <c r="I575" s="31"/>
      <c r="J575" s="31"/>
      <c r="K575" s="31"/>
    </row>
    <row r="576" spans="5:11" ht="12.75">
      <c r="E576" s="31"/>
      <c r="F576" s="31"/>
      <c r="G576" s="31"/>
      <c r="H576" s="31"/>
      <c r="I576" s="31"/>
      <c r="J576" s="31"/>
      <c r="K576" s="31"/>
    </row>
    <row r="577" spans="5:11" ht="12.75">
      <c r="E577" s="31"/>
      <c r="F577" s="31"/>
      <c r="G577" s="31"/>
      <c r="H577" s="31"/>
      <c r="I577" s="31"/>
      <c r="J577" s="31"/>
      <c r="K577" s="31"/>
    </row>
    <row r="578" spans="5:11" ht="12.75">
      <c r="E578" s="31"/>
      <c r="F578" s="31"/>
      <c r="G578" s="31"/>
      <c r="H578" s="31"/>
      <c r="I578" s="31"/>
      <c r="J578" s="31"/>
      <c r="K578" s="31"/>
    </row>
    <row r="579" spans="5:11" ht="12.75">
      <c r="E579" s="31"/>
      <c r="F579" s="31"/>
      <c r="G579" s="31"/>
      <c r="H579" s="31"/>
      <c r="I579" s="31"/>
      <c r="J579" s="31"/>
      <c r="K579" s="31"/>
    </row>
    <row r="580" spans="5:11" ht="12.75">
      <c r="E580" s="31"/>
      <c r="F580" s="31"/>
      <c r="G580" s="31"/>
      <c r="H580" s="31"/>
      <c r="I580" s="31"/>
      <c r="J580" s="31"/>
      <c r="K580" s="31"/>
    </row>
    <row r="581" spans="5:11" ht="12.75">
      <c r="E581" s="31"/>
      <c r="F581" s="31"/>
      <c r="G581" s="31"/>
      <c r="H581" s="31"/>
      <c r="I581" s="31"/>
      <c r="J581" s="31"/>
      <c r="K581" s="31"/>
    </row>
    <row r="582" spans="5:11" ht="12.75">
      <c r="E582" s="31"/>
      <c r="F582" s="31"/>
      <c r="G582" s="31"/>
      <c r="H582" s="31"/>
      <c r="I582" s="31"/>
      <c r="J582" s="31"/>
      <c r="K582" s="31"/>
    </row>
    <row r="583" spans="5:11" ht="12.75">
      <c r="E583" s="31"/>
      <c r="F583" s="31"/>
      <c r="G583" s="31"/>
      <c r="H583" s="31"/>
      <c r="I583" s="31"/>
      <c r="J583" s="31"/>
      <c r="K583" s="31"/>
    </row>
    <row r="584" spans="5:11" ht="12.75">
      <c r="E584" s="31"/>
      <c r="F584" s="31"/>
      <c r="G584" s="31"/>
      <c r="H584" s="31"/>
      <c r="I584" s="31"/>
      <c r="J584" s="31"/>
      <c r="K584" s="31"/>
    </row>
    <row r="585" spans="5:11" ht="12.75">
      <c r="E585" s="31"/>
      <c r="F585" s="31"/>
      <c r="G585" s="31"/>
      <c r="H585" s="31"/>
      <c r="I585" s="31"/>
      <c r="J585" s="31"/>
      <c r="K585" s="31"/>
    </row>
    <row r="586" spans="5:11" ht="12.75">
      <c r="E586" s="31"/>
      <c r="F586" s="31"/>
      <c r="G586" s="31"/>
      <c r="H586" s="31"/>
      <c r="I586" s="31"/>
      <c r="J586" s="31"/>
      <c r="K586" s="31"/>
    </row>
    <row r="587" spans="5:11" ht="12.75">
      <c r="E587" s="31"/>
      <c r="F587" s="31"/>
      <c r="G587" s="31"/>
      <c r="H587" s="31"/>
      <c r="I587" s="31"/>
      <c r="J587" s="31"/>
      <c r="K587" s="31"/>
    </row>
    <row r="588" spans="5:11" ht="12.75">
      <c r="E588" s="31"/>
      <c r="F588" s="31"/>
      <c r="G588" s="31"/>
      <c r="H588" s="31"/>
      <c r="I588" s="31"/>
      <c r="J588" s="31"/>
      <c r="K588" s="31"/>
    </row>
    <row r="589" spans="5:11" ht="12.75">
      <c r="E589" s="31"/>
      <c r="F589" s="31"/>
      <c r="G589" s="31"/>
      <c r="H589" s="31"/>
      <c r="I589" s="31"/>
      <c r="J589" s="31"/>
      <c r="K589" s="31"/>
    </row>
    <row r="590" spans="5:11" ht="12.75">
      <c r="E590" s="31"/>
      <c r="F590" s="31"/>
      <c r="G590" s="31"/>
      <c r="H590" s="31"/>
      <c r="I590" s="31"/>
      <c r="J590" s="31"/>
      <c r="K590" s="31"/>
    </row>
    <row r="591" spans="5:11" ht="12.75">
      <c r="E591" s="31"/>
      <c r="F591" s="31"/>
      <c r="G591" s="31"/>
      <c r="H591" s="31"/>
      <c r="I591" s="31"/>
      <c r="J591" s="31"/>
      <c r="K591" s="31"/>
    </row>
    <row r="592" spans="5:11" ht="12.75">
      <c r="E592" s="31"/>
      <c r="F592" s="31"/>
      <c r="G592" s="31"/>
      <c r="H592" s="31"/>
      <c r="I592" s="31"/>
      <c r="J592" s="31"/>
      <c r="K592" s="31"/>
    </row>
    <row r="593" spans="5:11" ht="12.75">
      <c r="E593" s="31"/>
      <c r="F593" s="31"/>
      <c r="G593" s="31"/>
      <c r="H593" s="31"/>
      <c r="I593" s="31"/>
      <c r="J593" s="31"/>
      <c r="K593" s="31"/>
    </row>
    <row r="594" spans="5:11" ht="12.75">
      <c r="E594" s="31"/>
      <c r="F594" s="31"/>
      <c r="G594" s="31"/>
      <c r="H594" s="31"/>
      <c r="I594" s="31"/>
      <c r="J594" s="31"/>
      <c r="K594" s="31"/>
    </row>
    <row r="595" spans="5:11" ht="12.75">
      <c r="E595" s="31"/>
      <c r="F595" s="31"/>
      <c r="G595" s="31"/>
      <c r="H595" s="31"/>
      <c r="I595" s="31"/>
      <c r="J595" s="31"/>
      <c r="K595" s="31"/>
    </row>
    <row r="596" spans="5:11" ht="12.75">
      <c r="E596" s="31"/>
      <c r="F596" s="31"/>
      <c r="G596" s="31"/>
      <c r="H596" s="31"/>
      <c r="I596" s="31"/>
      <c r="J596" s="31"/>
      <c r="K596" s="31"/>
    </row>
    <row r="597" spans="5:11" ht="12.75">
      <c r="E597" s="31"/>
      <c r="F597" s="31"/>
      <c r="G597" s="31"/>
      <c r="H597" s="31"/>
      <c r="I597" s="31"/>
      <c r="J597" s="31"/>
      <c r="K597" s="31"/>
    </row>
    <row r="598" spans="5:11" ht="12.75">
      <c r="E598" s="31"/>
      <c r="F598" s="31"/>
      <c r="G598" s="31"/>
      <c r="H598" s="31"/>
      <c r="I598" s="31"/>
      <c r="J598" s="31"/>
      <c r="K598" s="31"/>
    </row>
    <row r="599" spans="5:11" ht="12.75">
      <c r="E599" s="31"/>
      <c r="F599" s="31"/>
      <c r="G599" s="31"/>
      <c r="H599" s="31"/>
      <c r="I599" s="31"/>
      <c r="J599" s="31"/>
      <c r="K599" s="31"/>
    </row>
    <row r="600" spans="5:11" ht="12.75">
      <c r="E600" s="31"/>
      <c r="F600" s="31"/>
      <c r="G600" s="31"/>
      <c r="H600" s="31"/>
      <c r="I600" s="31"/>
      <c r="J600" s="31"/>
      <c r="K600" s="31"/>
    </row>
    <row r="601" spans="5:11" ht="12.75">
      <c r="E601" s="31"/>
      <c r="F601" s="31"/>
      <c r="G601" s="31"/>
      <c r="H601" s="31"/>
      <c r="I601" s="31"/>
      <c r="J601" s="31"/>
      <c r="K601" s="31"/>
    </row>
    <row r="602" spans="5:11" ht="12.75">
      <c r="E602" s="31"/>
      <c r="F602" s="31"/>
      <c r="G602" s="31"/>
      <c r="H602" s="31"/>
      <c r="I602" s="31"/>
      <c r="J602" s="31"/>
      <c r="K602" s="31"/>
    </row>
    <row r="603" spans="5:11" ht="12.75">
      <c r="E603" s="31"/>
      <c r="F603" s="31"/>
      <c r="G603" s="31"/>
      <c r="H603" s="31"/>
      <c r="I603" s="31"/>
      <c r="J603" s="31"/>
      <c r="K603" s="31"/>
    </row>
    <row r="604" spans="5:11" ht="12.75">
      <c r="E604" s="31"/>
      <c r="F604" s="31"/>
      <c r="G604" s="31"/>
      <c r="H604" s="31"/>
      <c r="I604" s="31"/>
      <c r="J604" s="31"/>
      <c r="K604" s="31"/>
    </row>
    <row r="605" spans="5:11" ht="12.75">
      <c r="E605" s="31"/>
      <c r="F605" s="31"/>
      <c r="G605" s="31"/>
      <c r="H605" s="31"/>
      <c r="I605" s="31"/>
      <c r="J605" s="31"/>
      <c r="K605" s="31"/>
    </row>
    <row r="606" spans="5:11" ht="12.75">
      <c r="E606" s="31"/>
      <c r="F606" s="31"/>
      <c r="G606" s="31"/>
      <c r="H606" s="31"/>
      <c r="I606" s="31"/>
      <c r="J606" s="31"/>
      <c r="K606" s="31"/>
    </row>
    <row r="607" spans="5:11" ht="12.75">
      <c r="E607" s="31"/>
      <c r="F607" s="31"/>
      <c r="G607" s="31"/>
      <c r="H607" s="31"/>
      <c r="I607" s="31"/>
      <c r="J607" s="31"/>
      <c r="K607" s="31"/>
    </row>
    <row r="608" spans="5:11" ht="12.75">
      <c r="E608" s="31"/>
      <c r="F608" s="31"/>
      <c r="G608" s="31"/>
      <c r="H608" s="31"/>
      <c r="I608" s="31"/>
      <c r="J608" s="31"/>
      <c r="K608" s="31"/>
    </row>
    <row r="609" spans="5:11" ht="12.75">
      <c r="E609" s="31"/>
      <c r="F609" s="31"/>
      <c r="G609" s="31"/>
      <c r="H609" s="31"/>
      <c r="I609" s="31"/>
      <c r="J609" s="31"/>
      <c r="K609" s="31"/>
    </row>
    <row r="610" spans="5:11" ht="12.75">
      <c r="E610" s="31"/>
      <c r="F610" s="31"/>
      <c r="G610" s="31"/>
      <c r="H610" s="31"/>
      <c r="I610" s="31"/>
      <c r="J610" s="31"/>
      <c r="K610" s="31"/>
    </row>
    <row r="611" spans="5:11" ht="12.75">
      <c r="E611" s="31"/>
      <c r="F611" s="31"/>
      <c r="G611" s="31"/>
      <c r="H611" s="31"/>
      <c r="I611" s="31"/>
      <c r="J611" s="31"/>
      <c r="K611" s="31"/>
    </row>
    <row r="612" spans="5:11" ht="12.75">
      <c r="E612" s="31"/>
      <c r="F612" s="31"/>
      <c r="G612" s="31"/>
      <c r="H612" s="31"/>
      <c r="I612" s="31"/>
      <c r="J612" s="31"/>
      <c r="K612" s="31"/>
    </row>
    <row r="613" spans="5:11" ht="12.75">
      <c r="E613" s="31"/>
      <c r="F613" s="31"/>
      <c r="G613" s="31"/>
      <c r="H613" s="31"/>
      <c r="I613" s="31"/>
      <c r="J613" s="31"/>
      <c r="K613" s="31"/>
    </row>
    <row r="614" spans="5:11" ht="12.75">
      <c r="E614" s="31"/>
      <c r="F614" s="31"/>
      <c r="G614" s="31"/>
      <c r="H614" s="31"/>
      <c r="I614" s="31"/>
      <c r="J614" s="31"/>
      <c r="K614" s="31"/>
    </row>
    <row r="615" spans="5:11" ht="12.75">
      <c r="E615" s="31"/>
      <c r="F615" s="31"/>
      <c r="G615" s="31"/>
      <c r="H615" s="31"/>
      <c r="I615" s="31"/>
      <c r="J615" s="31"/>
      <c r="K615" s="31"/>
    </row>
    <row r="616" spans="5:11" ht="12.75">
      <c r="E616" s="31"/>
      <c r="F616" s="31"/>
      <c r="G616" s="31"/>
      <c r="H616" s="31"/>
      <c r="I616" s="31"/>
      <c r="J616" s="31"/>
      <c r="K616" s="31"/>
    </row>
    <row r="617" spans="5:11" ht="12.75">
      <c r="E617" s="31"/>
      <c r="F617" s="31"/>
      <c r="G617" s="31"/>
      <c r="H617" s="31"/>
      <c r="I617" s="31"/>
      <c r="J617" s="31"/>
      <c r="K617" s="31"/>
    </row>
    <row r="618" spans="5:11" ht="12.75">
      <c r="E618" s="31"/>
      <c r="F618" s="31"/>
      <c r="G618" s="31"/>
      <c r="H618" s="31"/>
      <c r="I618" s="31"/>
      <c r="J618" s="31"/>
      <c r="K618" s="31"/>
    </row>
    <row r="619" spans="5:11" ht="12.75">
      <c r="E619" s="31"/>
      <c r="F619" s="31"/>
      <c r="G619" s="31"/>
      <c r="H619" s="31"/>
      <c r="I619" s="31"/>
      <c r="J619" s="31"/>
      <c r="K619" s="31"/>
    </row>
    <row r="620" spans="5:11" ht="12.75">
      <c r="E620" s="31"/>
      <c r="F620" s="31"/>
      <c r="G620" s="31"/>
      <c r="H620" s="31"/>
      <c r="I620" s="31"/>
      <c r="J620" s="31"/>
      <c r="K620" s="31"/>
    </row>
    <row r="621" spans="5:11" ht="12.75">
      <c r="E621" s="31"/>
      <c r="F621" s="31"/>
      <c r="G621" s="31"/>
      <c r="H621" s="31"/>
      <c r="I621" s="31"/>
      <c r="J621" s="31"/>
      <c r="K621" s="31"/>
    </row>
    <row r="622" spans="5:11" ht="12.75">
      <c r="E622" s="31"/>
      <c r="F622" s="31"/>
      <c r="G622" s="31"/>
      <c r="H622" s="31"/>
      <c r="I622" s="31"/>
      <c r="J622" s="31"/>
      <c r="K622" s="31"/>
    </row>
    <row r="623" spans="5:11" ht="12.75">
      <c r="E623" s="31"/>
      <c r="F623" s="31"/>
      <c r="G623" s="31"/>
      <c r="H623" s="31"/>
      <c r="I623" s="31"/>
      <c r="J623" s="31"/>
      <c r="K623" s="31"/>
    </row>
    <row r="624" spans="5:11" ht="12.75">
      <c r="E624" s="31"/>
      <c r="F624" s="31"/>
      <c r="G624" s="31"/>
      <c r="H624" s="31"/>
      <c r="I624" s="31"/>
      <c r="J624" s="31"/>
      <c r="K624" s="31"/>
    </row>
    <row r="625" spans="5:11" ht="12.75">
      <c r="E625" s="31"/>
      <c r="F625" s="31"/>
      <c r="G625" s="31"/>
      <c r="H625" s="31"/>
      <c r="I625" s="31"/>
      <c r="J625" s="31"/>
      <c r="K625" s="31"/>
    </row>
    <row r="626" spans="5:11" ht="12.75">
      <c r="E626" s="31"/>
      <c r="F626" s="31"/>
      <c r="G626" s="31"/>
      <c r="H626" s="31"/>
      <c r="I626" s="31"/>
      <c r="J626" s="31"/>
      <c r="K626" s="31"/>
    </row>
    <row r="627" spans="5:11" ht="12.75">
      <c r="E627" s="31"/>
      <c r="F627" s="31"/>
      <c r="G627" s="31"/>
      <c r="H627" s="31"/>
      <c r="I627" s="31"/>
      <c r="J627" s="31"/>
      <c r="K627" s="31"/>
    </row>
    <row r="628" spans="5:11" ht="12.75">
      <c r="E628" s="31"/>
      <c r="F628" s="31"/>
      <c r="G628" s="31"/>
      <c r="H628" s="31"/>
      <c r="I628" s="31"/>
      <c r="J628" s="31"/>
      <c r="K628" s="31"/>
    </row>
    <row r="629" spans="5:11" ht="12.75">
      <c r="E629" s="31"/>
      <c r="F629" s="31"/>
      <c r="G629" s="31"/>
      <c r="H629" s="31"/>
      <c r="I629" s="31"/>
      <c r="J629" s="31"/>
      <c r="K629" s="31"/>
    </row>
    <row r="630" spans="5:11" ht="12.75">
      <c r="E630" s="31"/>
      <c r="F630" s="31"/>
      <c r="G630" s="31"/>
      <c r="H630" s="31"/>
      <c r="I630" s="31"/>
      <c r="J630" s="31"/>
      <c r="K630" s="31"/>
    </row>
    <row r="631" spans="5:11" ht="12.75">
      <c r="E631" s="31"/>
      <c r="F631" s="31"/>
      <c r="G631" s="31"/>
      <c r="H631" s="31"/>
      <c r="I631" s="31"/>
      <c r="J631" s="31"/>
      <c r="K631" s="31"/>
    </row>
    <row r="632" spans="5:11" ht="12.75">
      <c r="E632" s="31"/>
      <c r="F632" s="31"/>
      <c r="G632" s="31"/>
      <c r="H632" s="31"/>
      <c r="I632" s="31"/>
      <c r="J632" s="31"/>
      <c r="K632" s="31"/>
    </row>
    <row r="633" spans="5:11" ht="12.75">
      <c r="E633" s="31"/>
      <c r="F633" s="31"/>
      <c r="G633" s="31"/>
      <c r="H633" s="31"/>
      <c r="I633" s="31"/>
      <c r="J633" s="31"/>
      <c r="K633" s="31"/>
    </row>
    <row r="634" spans="5:11" ht="12.75">
      <c r="E634" s="31"/>
      <c r="F634" s="31"/>
      <c r="G634" s="31"/>
      <c r="H634" s="31"/>
      <c r="I634" s="31"/>
      <c r="J634" s="31"/>
      <c r="K634" s="31"/>
    </row>
    <row r="635" spans="5:11" ht="12.75">
      <c r="E635" s="31"/>
      <c r="F635" s="31"/>
      <c r="G635" s="31"/>
      <c r="H635" s="31"/>
      <c r="I635" s="31"/>
      <c r="J635" s="31"/>
      <c r="K635" s="31"/>
    </row>
    <row r="636" spans="5:11" ht="12.75">
      <c r="E636" s="31"/>
      <c r="F636" s="31"/>
      <c r="G636" s="31"/>
      <c r="H636" s="31"/>
      <c r="I636" s="31"/>
      <c r="J636" s="31"/>
      <c r="K636" s="31"/>
    </row>
    <row r="637" spans="5:11" ht="12.75">
      <c r="E637" s="31"/>
      <c r="F637" s="31"/>
      <c r="G637" s="31"/>
      <c r="H637" s="31"/>
      <c r="I637" s="31"/>
      <c r="J637" s="31"/>
      <c r="K637" s="31"/>
    </row>
    <row r="638" spans="5:11" ht="12.75">
      <c r="E638" s="31"/>
      <c r="F638" s="31"/>
      <c r="G638" s="31"/>
      <c r="H638" s="31"/>
      <c r="I638" s="31"/>
      <c r="J638" s="31"/>
      <c r="K638" s="31"/>
    </row>
    <row r="639" spans="5:11" ht="12.75">
      <c r="E639" s="31"/>
      <c r="F639" s="31"/>
      <c r="G639" s="31"/>
      <c r="H639" s="31"/>
      <c r="I639" s="31"/>
      <c r="J639" s="31"/>
      <c r="K639" s="31"/>
    </row>
    <row r="640" spans="5:11" ht="12.75">
      <c r="E640" s="31"/>
      <c r="F640" s="31"/>
      <c r="G640" s="31"/>
      <c r="H640" s="31"/>
      <c r="I640" s="31"/>
      <c r="J640" s="31"/>
      <c r="K640" s="31"/>
    </row>
    <row r="641" spans="5:11" ht="12.75">
      <c r="E641" s="31"/>
      <c r="F641" s="31"/>
      <c r="G641" s="31"/>
      <c r="H641" s="31"/>
      <c r="I641" s="31"/>
      <c r="J641" s="31"/>
      <c r="K641" s="31"/>
    </row>
    <row r="642" spans="5:11" ht="12.75">
      <c r="E642" s="31"/>
      <c r="F642" s="31"/>
      <c r="G642" s="31"/>
      <c r="H642" s="31"/>
      <c r="I642" s="31"/>
      <c r="J642" s="31"/>
      <c r="K642" s="31"/>
    </row>
    <row r="643" spans="5:11" ht="12.75">
      <c r="E643" s="31"/>
      <c r="F643" s="31"/>
      <c r="G643" s="31"/>
      <c r="H643" s="31"/>
      <c r="I643" s="31"/>
      <c r="J643" s="31"/>
      <c r="K643" s="31"/>
    </row>
    <row r="644" spans="5:11" ht="12.75">
      <c r="E644" s="31"/>
      <c r="F644" s="31"/>
      <c r="G644" s="31"/>
      <c r="H644" s="31"/>
      <c r="I644" s="31"/>
      <c r="J644" s="31"/>
      <c r="K644" s="31"/>
    </row>
    <row r="645" spans="5:11" ht="12.75">
      <c r="E645" s="31"/>
      <c r="F645" s="31"/>
      <c r="G645" s="31"/>
      <c r="H645" s="31"/>
      <c r="I645" s="31"/>
      <c r="J645" s="31"/>
      <c r="K645" s="31"/>
    </row>
    <row r="646" spans="5:11" ht="12.75">
      <c r="E646" s="31"/>
      <c r="F646" s="31"/>
      <c r="G646" s="31"/>
      <c r="H646" s="31"/>
      <c r="I646" s="31"/>
      <c r="J646" s="31"/>
      <c r="K646" s="31"/>
    </row>
    <row r="647" spans="5:11" ht="12.75">
      <c r="E647" s="31"/>
      <c r="F647" s="31"/>
      <c r="G647" s="31"/>
      <c r="H647" s="31"/>
      <c r="I647" s="31"/>
      <c r="J647" s="31"/>
      <c r="K647" s="31"/>
    </row>
    <row r="648" spans="5:11" ht="12.75">
      <c r="E648" s="31"/>
      <c r="F648" s="31"/>
      <c r="G648" s="31"/>
      <c r="H648" s="31"/>
      <c r="I648" s="31"/>
      <c r="J648" s="31"/>
      <c r="K648" s="31"/>
    </row>
    <row r="649" spans="5:11" ht="12.75">
      <c r="E649" s="31"/>
      <c r="F649" s="31"/>
      <c r="G649" s="31"/>
      <c r="H649" s="31"/>
      <c r="I649" s="31"/>
      <c r="J649" s="31"/>
      <c r="K649" s="31"/>
    </row>
    <row r="650" spans="5:11" ht="12.75">
      <c r="E650" s="31"/>
      <c r="F650" s="31"/>
      <c r="G650" s="31"/>
      <c r="H650" s="31"/>
      <c r="I650" s="31"/>
      <c r="J650" s="31"/>
      <c r="K650" s="31"/>
    </row>
    <row r="651" spans="5:11" ht="12.75">
      <c r="E651" s="31"/>
      <c r="F651" s="31"/>
      <c r="G651" s="31"/>
      <c r="H651" s="31"/>
      <c r="I651" s="31"/>
      <c r="J651" s="31"/>
      <c r="K651" s="31"/>
    </row>
    <row r="652" spans="5:11" ht="12.75">
      <c r="E652" s="31"/>
      <c r="F652" s="31"/>
      <c r="G652" s="31"/>
      <c r="H652" s="31"/>
      <c r="I652" s="31"/>
      <c r="J652" s="31"/>
      <c r="K652" s="31"/>
    </row>
    <row r="653" spans="5:11" ht="12.75">
      <c r="E653" s="31"/>
      <c r="F653" s="31"/>
      <c r="G653" s="31"/>
      <c r="H653" s="31"/>
      <c r="I653" s="31"/>
      <c r="J653" s="31"/>
      <c r="K653" s="31"/>
    </row>
    <row r="654" spans="5:11" ht="12.75">
      <c r="E654" s="31"/>
      <c r="F654" s="31"/>
      <c r="G654" s="31"/>
      <c r="H654" s="31"/>
      <c r="I654" s="31"/>
      <c r="J654" s="31"/>
      <c r="K654" s="31"/>
    </row>
    <row r="655" spans="5:11" ht="12.75">
      <c r="E655" s="31"/>
      <c r="F655" s="31"/>
      <c r="G655" s="31"/>
      <c r="H655" s="31"/>
      <c r="I655" s="31"/>
      <c r="J655" s="31"/>
      <c r="K655" s="31"/>
    </row>
    <row r="656" spans="5:11" ht="12.75">
      <c r="E656" s="31"/>
      <c r="F656" s="31"/>
      <c r="G656" s="31"/>
      <c r="H656" s="31"/>
      <c r="I656" s="31"/>
      <c r="J656" s="31"/>
      <c r="K656" s="31"/>
    </row>
    <row r="657" spans="5:11" ht="12.75">
      <c r="E657" s="31"/>
      <c r="F657" s="31"/>
      <c r="G657" s="31"/>
      <c r="H657" s="31"/>
      <c r="I657" s="31"/>
      <c r="J657" s="31"/>
      <c r="K657" s="31"/>
    </row>
    <row r="658" spans="5:11" ht="12.75">
      <c r="E658" s="31"/>
      <c r="F658" s="31"/>
      <c r="G658" s="31"/>
      <c r="H658" s="31"/>
      <c r="I658" s="31"/>
      <c r="J658" s="31"/>
      <c r="K658" s="31"/>
    </row>
    <row r="659" spans="5:11" ht="12.75">
      <c r="E659" s="31"/>
      <c r="F659" s="31"/>
      <c r="G659" s="31"/>
      <c r="H659" s="31"/>
      <c r="I659" s="31"/>
      <c r="J659" s="31"/>
      <c r="K659" s="31"/>
    </row>
    <row r="660" spans="5:11" ht="12.75">
      <c r="E660" s="31"/>
      <c r="F660" s="31"/>
      <c r="G660" s="31"/>
      <c r="H660" s="31"/>
      <c r="I660" s="31"/>
      <c r="J660" s="31"/>
      <c r="K660" s="31"/>
    </row>
    <row r="661" spans="5:11" ht="12.75">
      <c r="E661" s="31"/>
      <c r="F661" s="31"/>
      <c r="G661" s="31"/>
      <c r="H661" s="31"/>
      <c r="I661" s="31"/>
      <c r="J661" s="31"/>
      <c r="K661" s="31"/>
    </row>
    <row r="662" spans="5:11" ht="12.75">
      <c r="E662" s="31"/>
      <c r="F662" s="31"/>
      <c r="G662" s="31"/>
      <c r="H662" s="31"/>
      <c r="I662" s="31"/>
      <c r="J662" s="31"/>
      <c r="K662" s="31"/>
    </row>
    <row r="663" spans="5:11" ht="12.75">
      <c r="E663" s="31"/>
      <c r="F663" s="31"/>
      <c r="G663" s="31"/>
      <c r="H663" s="31"/>
      <c r="I663" s="31"/>
      <c r="J663" s="31"/>
      <c r="K663" s="31"/>
    </row>
    <row r="664" spans="5:11" ht="12.75">
      <c r="E664" s="31"/>
      <c r="F664" s="31"/>
      <c r="G664" s="31"/>
      <c r="H664" s="31"/>
      <c r="I664" s="31"/>
      <c r="J664" s="31"/>
      <c r="K664" s="31"/>
    </row>
    <row r="665" spans="5:11" ht="12.75">
      <c r="E665" s="31"/>
      <c r="F665" s="31"/>
      <c r="G665" s="31"/>
      <c r="H665" s="31"/>
      <c r="I665" s="31"/>
      <c r="J665" s="31"/>
      <c r="K665" s="31"/>
    </row>
    <row r="666" spans="5:11" ht="12.75">
      <c r="E666" s="31"/>
      <c r="F666" s="31"/>
      <c r="G666" s="31"/>
      <c r="H666" s="31"/>
      <c r="I666" s="31"/>
      <c r="J666" s="31"/>
      <c r="K666" s="31"/>
    </row>
    <row r="667" spans="5:11" ht="12.75">
      <c r="E667" s="31"/>
      <c r="F667" s="31"/>
      <c r="G667" s="31"/>
      <c r="H667" s="31"/>
      <c r="I667" s="31"/>
      <c r="J667" s="31"/>
      <c r="K667" s="31"/>
    </row>
    <row r="668" spans="5:11" ht="12.75">
      <c r="E668" s="31"/>
      <c r="F668" s="31"/>
      <c r="G668" s="31"/>
      <c r="H668" s="31"/>
      <c r="I668" s="31"/>
      <c r="J668" s="31"/>
      <c r="K668" s="31"/>
    </row>
    <row r="669" spans="5:11" ht="12.75">
      <c r="E669" s="31"/>
      <c r="F669" s="31"/>
      <c r="G669" s="31"/>
      <c r="H669" s="31"/>
      <c r="I669" s="31"/>
      <c r="J669" s="31"/>
      <c r="K669" s="31"/>
    </row>
    <row r="670" spans="5:11" ht="12.75">
      <c r="E670" s="31"/>
      <c r="F670" s="31"/>
      <c r="G670" s="31"/>
      <c r="H670" s="31"/>
      <c r="I670" s="31"/>
      <c r="J670" s="31"/>
      <c r="K670" s="31"/>
    </row>
    <row r="671" spans="5:11" ht="12.75">
      <c r="E671" s="31"/>
      <c r="F671" s="31"/>
      <c r="G671" s="31"/>
      <c r="H671" s="31"/>
      <c r="I671" s="31"/>
      <c r="J671" s="31"/>
      <c r="K671" s="31"/>
    </row>
    <row r="672" spans="5:11" ht="12.75">
      <c r="E672" s="31"/>
      <c r="F672" s="31"/>
      <c r="G672" s="31"/>
      <c r="H672" s="31"/>
      <c r="I672" s="31"/>
      <c r="J672" s="31"/>
      <c r="K672" s="31"/>
    </row>
    <row r="673" spans="5:11" ht="12.75">
      <c r="E673" s="31"/>
      <c r="F673" s="31"/>
      <c r="G673" s="31"/>
      <c r="H673" s="31"/>
      <c r="I673" s="31"/>
      <c r="J673" s="31"/>
      <c r="K673" s="31"/>
    </row>
    <row r="674" spans="5:11" ht="12.75">
      <c r="E674" s="31"/>
      <c r="F674" s="31"/>
      <c r="G674" s="31"/>
      <c r="H674" s="31"/>
      <c r="I674" s="31"/>
      <c r="J674" s="31"/>
      <c r="K674" s="31"/>
    </row>
    <row r="675" spans="5:11" ht="12.75">
      <c r="E675" s="31"/>
      <c r="F675" s="31"/>
      <c r="G675" s="31"/>
      <c r="H675" s="31"/>
      <c r="I675" s="31"/>
      <c r="J675" s="31"/>
      <c r="K675" s="31"/>
    </row>
    <row r="676" spans="5:11" ht="12.75">
      <c r="E676" s="31"/>
      <c r="F676" s="31"/>
      <c r="G676" s="31"/>
      <c r="H676" s="31"/>
      <c r="I676" s="31"/>
      <c r="J676" s="31"/>
      <c r="K676" s="31"/>
    </row>
    <row r="677" spans="5:11" ht="12.75">
      <c r="E677" s="31"/>
      <c r="F677" s="31"/>
      <c r="G677" s="31"/>
      <c r="H677" s="31"/>
      <c r="I677" s="31"/>
      <c r="J677" s="31"/>
      <c r="K677" s="31"/>
    </row>
    <row r="678" spans="5:11" ht="12.75">
      <c r="E678" s="31"/>
      <c r="F678" s="31"/>
      <c r="G678" s="31"/>
      <c r="H678" s="31"/>
      <c r="I678" s="31"/>
      <c r="J678" s="31"/>
      <c r="K678" s="31"/>
    </row>
    <row r="679" spans="5:11" ht="12.75">
      <c r="E679" s="31"/>
      <c r="F679" s="31"/>
      <c r="G679" s="31"/>
      <c r="H679" s="31"/>
      <c r="I679" s="31"/>
      <c r="J679" s="31"/>
      <c r="K679" s="31"/>
    </row>
    <row r="680" spans="5:11" ht="12.75">
      <c r="E680" s="31"/>
      <c r="F680" s="31"/>
      <c r="G680" s="31"/>
      <c r="H680" s="31"/>
      <c r="I680" s="31"/>
      <c r="J680" s="31"/>
      <c r="K680" s="31"/>
    </row>
    <row r="681" spans="5:11" ht="12.75">
      <c r="E681" s="31"/>
      <c r="F681" s="31"/>
      <c r="G681" s="31"/>
      <c r="H681" s="31"/>
      <c r="I681" s="31"/>
      <c r="J681" s="31"/>
      <c r="K681" s="31"/>
    </row>
    <row r="682" spans="5:11" ht="12.75">
      <c r="E682" s="31"/>
      <c r="F682" s="31"/>
      <c r="G682" s="31"/>
      <c r="H682" s="31"/>
      <c r="I682" s="31"/>
      <c r="J682" s="31"/>
      <c r="K682" s="31"/>
    </row>
    <row r="683" spans="5:11" ht="12.75">
      <c r="E683" s="31"/>
      <c r="F683" s="31"/>
      <c r="G683" s="31"/>
      <c r="H683" s="31"/>
      <c r="I683" s="31"/>
      <c r="J683" s="31"/>
      <c r="K683" s="31"/>
    </row>
    <row r="684" spans="5:11" ht="12.75">
      <c r="E684" s="31"/>
      <c r="F684" s="31"/>
      <c r="G684" s="31"/>
      <c r="H684" s="31"/>
      <c r="I684" s="31"/>
      <c r="J684" s="31"/>
      <c r="K684" s="31"/>
    </row>
    <row r="685" spans="5:11" ht="12.75">
      <c r="E685" s="31"/>
      <c r="F685" s="31"/>
      <c r="G685" s="31"/>
      <c r="H685" s="31"/>
      <c r="I685" s="31"/>
      <c r="J685" s="31"/>
      <c r="K685" s="31"/>
    </row>
    <row r="686" spans="5:11" ht="12.75">
      <c r="E686" s="31"/>
      <c r="F686" s="31"/>
      <c r="G686" s="31"/>
      <c r="H686" s="31"/>
      <c r="I686" s="31"/>
      <c r="J686" s="31"/>
      <c r="K686" s="31"/>
    </row>
    <row r="687" spans="5:11" ht="12.75">
      <c r="E687" s="31"/>
      <c r="F687" s="31"/>
      <c r="G687" s="31"/>
      <c r="H687" s="31"/>
      <c r="I687" s="31"/>
      <c r="J687" s="31"/>
      <c r="K687" s="31"/>
    </row>
    <row r="688" spans="5:11" ht="12.75">
      <c r="E688" s="31"/>
      <c r="F688" s="31"/>
      <c r="G688" s="31"/>
      <c r="H688" s="31"/>
      <c r="I688" s="31"/>
      <c r="J688" s="31"/>
      <c r="K688" s="31"/>
    </row>
    <row r="689" spans="5:11" ht="12.75">
      <c r="E689" s="31"/>
      <c r="F689" s="31"/>
      <c r="G689" s="31"/>
      <c r="H689" s="31"/>
      <c r="I689" s="31"/>
      <c r="J689" s="31"/>
      <c r="K689" s="31"/>
    </row>
    <row r="690" spans="5:11" ht="12.75">
      <c r="E690" s="31"/>
      <c r="F690" s="31"/>
      <c r="G690" s="31"/>
      <c r="H690" s="31"/>
      <c r="I690" s="31"/>
      <c r="J690" s="31"/>
      <c r="K690" s="31"/>
    </row>
    <row r="691" spans="5:11" ht="12.75">
      <c r="E691" s="31"/>
      <c r="F691" s="31"/>
      <c r="G691" s="31"/>
      <c r="H691" s="31"/>
      <c r="I691" s="31"/>
      <c r="J691" s="31"/>
      <c r="K691" s="31"/>
    </row>
    <row r="692" spans="5:11" ht="12.75">
      <c r="E692" s="31"/>
      <c r="F692" s="31"/>
      <c r="G692" s="31"/>
      <c r="H692" s="31"/>
      <c r="I692" s="31"/>
      <c r="J692" s="31"/>
      <c r="K692" s="31"/>
    </row>
    <row r="693" spans="5:11" ht="12.75">
      <c r="E693" s="31"/>
      <c r="F693" s="31"/>
      <c r="G693" s="31"/>
      <c r="H693" s="31"/>
      <c r="I693" s="31"/>
      <c r="J693" s="31"/>
      <c r="K693" s="31"/>
    </row>
    <row r="694" spans="5:11" ht="12.75">
      <c r="E694" s="31"/>
      <c r="F694" s="31"/>
      <c r="G694" s="31"/>
      <c r="H694" s="31"/>
      <c r="I694" s="31"/>
      <c r="J694" s="31"/>
      <c r="K694" s="31"/>
    </row>
    <row r="695" spans="5:11" ht="12.75">
      <c r="E695" s="31"/>
      <c r="F695" s="31"/>
      <c r="G695" s="31"/>
      <c r="H695" s="31"/>
      <c r="I695" s="31"/>
      <c r="J695" s="31"/>
      <c r="K695" s="31"/>
    </row>
    <row r="696" spans="5:11" ht="12.75">
      <c r="E696" s="31"/>
      <c r="F696" s="31"/>
      <c r="G696" s="31"/>
      <c r="H696" s="31"/>
      <c r="I696" s="31"/>
      <c r="J696" s="31"/>
      <c r="K696" s="31"/>
    </row>
    <row r="697" spans="5:11" ht="12.75">
      <c r="E697" s="31"/>
      <c r="F697" s="31"/>
      <c r="G697" s="31"/>
      <c r="H697" s="31"/>
      <c r="I697" s="31"/>
      <c r="J697" s="31"/>
      <c r="K697" s="31"/>
    </row>
    <row r="698" spans="5:11" ht="12.75">
      <c r="E698" s="31"/>
      <c r="F698" s="31"/>
      <c r="G698" s="31"/>
      <c r="H698" s="31"/>
      <c r="I698" s="31"/>
      <c r="J698" s="31"/>
      <c r="K698" s="31"/>
    </row>
    <row r="699" spans="5:11" ht="12.75">
      <c r="E699" s="31"/>
      <c r="F699" s="31"/>
      <c r="G699" s="31"/>
      <c r="H699" s="31"/>
      <c r="I699" s="31"/>
      <c r="J699" s="31"/>
      <c r="K699" s="31"/>
    </row>
    <row r="700" spans="5:11" ht="12.75">
      <c r="E700" s="31"/>
      <c r="F700" s="31"/>
      <c r="G700" s="31"/>
      <c r="H700" s="31"/>
      <c r="I700" s="31"/>
      <c r="J700" s="31"/>
      <c r="K700" s="31"/>
    </row>
    <row r="701" spans="5:11" ht="12.75">
      <c r="E701" s="31"/>
      <c r="F701" s="31"/>
      <c r="G701" s="31"/>
      <c r="H701" s="31"/>
      <c r="I701" s="31"/>
      <c r="J701" s="31"/>
      <c r="K701" s="31"/>
    </row>
    <row r="702" spans="5:11" ht="12.75">
      <c r="E702" s="31"/>
      <c r="F702" s="31"/>
      <c r="G702" s="31"/>
      <c r="H702" s="31"/>
      <c r="I702" s="31"/>
      <c r="J702" s="31"/>
      <c r="K702" s="31"/>
    </row>
    <row r="703" spans="5:11" ht="12.75">
      <c r="E703" s="31"/>
      <c r="F703" s="31"/>
      <c r="G703" s="31"/>
      <c r="H703" s="31"/>
      <c r="I703" s="31"/>
      <c r="J703" s="31"/>
      <c r="K703" s="31"/>
    </row>
    <row r="704" spans="5:11" ht="12.75">
      <c r="E704" s="31"/>
      <c r="F704" s="31"/>
      <c r="G704" s="31"/>
      <c r="H704" s="31"/>
      <c r="I704" s="31"/>
      <c r="J704" s="31"/>
      <c r="K704" s="31"/>
    </row>
    <row r="705" spans="5:11" ht="12.75">
      <c r="E705" s="31"/>
      <c r="F705" s="31"/>
      <c r="G705" s="31"/>
      <c r="H705" s="31"/>
      <c r="I705" s="31"/>
      <c r="J705" s="31"/>
      <c r="K705" s="31"/>
    </row>
    <row r="706" spans="5:11" ht="12.75">
      <c r="E706" s="31"/>
      <c r="F706" s="31"/>
      <c r="G706" s="31"/>
      <c r="H706" s="31"/>
      <c r="I706" s="31"/>
      <c r="J706" s="31"/>
      <c r="K706" s="31"/>
    </row>
    <row r="707" spans="5:11" ht="12.75">
      <c r="E707" s="31"/>
      <c r="F707" s="31"/>
      <c r="G707" s="31"/>
      <c r="H707" s="31"/>
      <c r="I707" s="31"/>
      <c r="J707" s="31"/>
      <c r="K707" s="31"/>
    </row>
    <row r="708" spans="5:11" ht="12.75">
      <c r="E708" s="31"/>
      <c r="F708" s="31"/>
      <c r="G708" s="31"/>
      <c r="H708" s="31"/>
      <c r="I708" s="31"/>
      <c r="J708" s="31"/>
      <c r="K708" s="31"/>
    </row>
    <row r="709" spans="5:11" ht="12.75">
      <c r="E709" s="31"/>
      <c r="F709" s="31"/>
      <c r="G709" s="31"/>
      <c r="H709" s="31"/>
      <c r="I709" s="31"/>
      <c r="J709" s="31"/>
      <c r="K709" s="31"/>
    </row>
    <row r="710" spans="5:11" ht="12.75">
      <c r="E710" s="31"/>
      <c r="F710" s="31"/>
      <c r="G710" s="31"/>
      <c r="H710" s="31"/>
      <c r="I710" s="31"/>
      <c r="J710" s="31"/>
      <c r="K710" s="31"/>
    </row>
    <row r="711" spans="5:11" ht="12.75">
      <c r="E711" s="31"/>
      <c r="F711" s="31"/>
      <c r="G711" s="31"/>
      <c r="H711" s="31"/>
      <c r="I711" s="31"/>
      <c r="J711" s="31"/>
      <c r="K711" s="31"/>
    </row>
    <row r="712" spans="5:11" ht="12.75">
      <c r="E712" s="31"/>
      <c r="F712" s="31"/>
      <c r="G712" s="31"/>
      <c r="H712" s="31"/>
      <c r="I712" s="31"/>
      <c r="J712" s="31"/>
      <c r="K712" s="31"/>
    </row>
    <row r="713" spans="5:11" ht="12.75">
      <c r="E713" s="31"/>
      <c r="F713" s="31"/>
      <c r="G713" s="31"/>
      <c r="H713" s="31"/>
      <c r="I713" s="31"/>
      <c r="J713" s="31"/>
      <c r="K713" s="31"/>
    </row>
    <row r="714" spans="5:11" ht="12.75">
      <c r="E714" s="31"/>
      <c r="F714" s="31"/>
      <c r="G714" s="31"/>
      <c r="H714" s="31"/>
      <c r="I714" s="31"/>
      <c r="J714" s="31"/>
      <c r="K714" s="31"/>
    </row>
    <row r="715" spans="5:11" ht="12.75">
      <c r="E715" s="31"/>
      <c r="F715" s="31"/>
      <c r="G715" s="31"/>
      <c r="H715" s="31"/>
      <c r="I715" s="31"/>
      <c r="J715" s="31"/>
      <c r="K715" s="31"/>
    </row>
    <row r="716" spans="5:11" ht="12.75">
      <c r="E716" s="31"/>
      <c r="F716" s="31"/>
      <c r="G716" s="31"/>
      <c r="H716" s="31"/>
      <c r="I716" s="31"/>
      <c r="J716" s="31"/>
      <c r="K716" s="31"/>
    </row>
    <row r="717" spans="5:11" ht="12.75">
      <c r="E717" s="31"/>
      <c r="F717" s="31"/>
      <c r="G717" s="31"/>
      <c r="H717" s="31"/>
      <c r="I717" s="31"/>
      <c r="J717" s="31"/>
      <c r="K717" s="31"/>
    </row>
    <row r="718" spans="5:11" ht="12.75">
      <c r="E718" s="31"/>
      <c r="F718" s="31"/>
      <c r="G718" s="31"/>
      <c r="H718" s="31"/>
      <c r="I718" s="31"/>
      <c r="J718" s="31"/>
      <c r="K718" s="31"/>
    </row>
    <row r="719" spans="5:11" ht="12.75">
      <c r="E719" s="31"/>
      <c r="F719" s="31"/>
      <c r="G719" s="31"/>
      <c r="H719" s="31"/>
      <c r="I719" s="31"/>
      <c r="J719" s="31"/>
      <c r="K719" s="31"/>
    </row>
    <row r="720" spans="5:11" ht="12.75">
      <c r="E720" s="31"/>
      <c r="F720" s="31"/>
      <c r="G720" s="31"/>
      <c r="H720" s="31"/>
      <c r="I720" s="31"/>
      <c r="J720" s="31"/>
      <c r="K720" s="31"/>
    </row>
    <row r="721" spans="5:11" ht="12.75">
      <c r="E721" s="31"/>
      <c r="F721" s="31"/>
      <c r="G721" s="31"/>
      <c r="H721" s="31"/>
      <c r="I721" s="31"/>
      <c r="J721" s="31"/>
      <c r="K721" s="31"/>
    </row>
    <row r="722" spans="5:11" ht="12.75">
      <c r="E722" s="31"/>
      <c r="F722" s="31"/>
      <c r="G722" s="31"/>
      <c r="H722" s="31"/>
      <c r="I722" s="31"/>
      <c r="J722" s="31"/>
      <c r="K722" s="31"/>
    </row>
    <row r="723" spans="5:11" ht="12.75">
      <c r="E723" s="31"/>
      <c r="F723" s="31"/>
      <c r="G723" s="31"/>
      <c r="H723" s="31"/>
      <c r="I723" s="31"/>
      <c r="J723" s="31"/>
      <c r="K723" s="31"/>
    </row>
    <row r="724" spans="5:11" ht="12.75">
      <c r="E724" s="31"/>
      <c r="F724" s="31"/>
      <c r="G724" s="31"/>
      <c r="H724" s="31"/>
      <c r="I724" s="31"/>
      <c r="J724" s="31"/>
      <c r="K724" s="31"/>
    </row>
    <row r="725" spans="5:11" ht="12.75">
      <c r="E725" s="31"/>
      <c r="F725" s="31"/>
      <c r="G725" s="31"/>
      <c r="H725" s="31"/>
      <c r="I725" s="31"/>
      <c r="J725" s="31"/>
      <c r="K725" s="31"/>
    </row>
    <row r="726" spans="5:11" ht="12.75">
      <c r="E726" s="31"/>
      <c r="F726" s="31"/>
      <c r="G726" s="31"/>
      <c r="H726" s="31"/>
      <c r="I726" s="31"/>
      <c r="J726" s="31"/>
      <c r="K726" s="31"/>
    </row>
    <row r="727" spans="5:11" ht="12.75">
      <c r="E727" s="31"/>
      <c r="F727" s="31"/>
      <c r="G727" s="31"/>
      <c r="H727" s="31"/>
      <c r="I727" s="31"/>
      <c r="J727" s="31"/>
      <c r="K727" s="31"/>
    </row>
    <row r="728" spans="5:11" ht="12.75">
      <c r="E728" s="31"/>
      <c r="F728" s="31"/>
      <c r="G728" s="31"/>
      <c r="H728" s="31"/>
      <c r="I728" s="31"/>
      <c r="J728" s="31"/>
      <c r="K728" s="31"/>
    </row>
    <row r="729" spans="5:11" ht="12.75">
      <c r="E729" s="31"/>
      <c r="F729" s="31"/>
      <c r="G729" s="31"/>
      <c r="H729" s="31"/>
      <c r="I729" s="31"/>
      <c r="J729" s="31"/>
      <c r="K729" s="31"/>
    </row>
    <row r="730" spans="5:11" ht="12.75">
      <c r="E730" s="31"/>
      <c r="F730" s="31"/>
      <c r="G730" s="31"/>
      <c r="H730" s="31"/>
      <c r="I730" s="31"/>
      <c r="J730" s="31"/>
      <c r="K730" s="31"/>
    </row>
    <row r="731" spans="5:11" ht="12.75">
      <c r="E731" s="31"/>
      <c r="F731" s="31"/>
      <c r="G731" s="31"/>
      <c r="H731" s="31"/>
      <c r="I731" s="31"/>
      <c r="J731" s="31"/>
      <c r="K731" s="31"/>
    </row>
    <row r="732" spans="5:11" ht="12.75">
      <c r="E732" s="31"/>
      <c r="F732" s="31"/>
      <c r="G732" s="31"/>
      <c r="H732" s="31"/>
      <c r="I732" s="31"/>
      <c r="J732" s="31"/>
      <c r="K732" s="31"/>
    </row>
    <row r="733" spans="5:11" ht="12.75">
      <c r="E733" s="31"/>
      <c r="F733" s="31"/>
      <c r="G733" s="31"/>
      <c r="H733" s="31"/>
      <c r="I733" s="31"/>
      <c r="J733" s="31"/>
      <c r="K733" s="31"/>
    </row>
    <row r="734" spans="5:11" ht="12.75">
      <c r="E734" s="31"/>
      <c r="F734" s="31"/>
      <c r="G734" s="31"/>
      <c r="H734" s="31"/>
      <c r="I734" s="31"/>
      <c r="J734" s="31"/>
      <c r="K734" s="31"/>
    </row>
    <row r="735" spans="5:11" ht="12.75">
      <c r="E735" s="31"/>
      <c r="F735" s="31"/>
      <c r="G735" s="31"/>
      <c r="H735" s="31"/>
      <c r="I735" s="31"/>
      <c r="J735" s="31"/>
      <c r="K735" s="31"/>
    </row>
    <row r="736" spans="5:11" ht="12.75">
      <c r="E736" s="31"/>
      <c r="F736" s="31"/>
      <c r="G736" s="31"/>
      <c r="H736" s="31"/>
      <c r="I736" s="31"/>
      <c r="J736" s="31"/>
      <c r="K736" s="31"/>
    </row>
    <row r="737" spans="5:11" ht="12.75">
      <c r="E737" s="31"/>
      <c r="F737" s="31"/>
      <c r="G737" s="31"/>
      <c r="H737" s="31"/>
      <c r="I737" s="31"/>
      <c r="J737" s="31"/>
      <c r="K737" s="31"/>
    </row>
    <row r="738" spans="5:11" ht="12.75">
      <c r="E738" s="31"/>
      <c r="F738" s="31"/>
      <c r="G738" s="31"/>
      <c r="H738" s="31"/>
      <c r="I738" s="31"/>
      <c r="J738" s="31"/>
      <c r="K738" s="31"/>
    </row>
    <row r="739" spans="5:11" ht="12.75">
      <c r="E739" s="31"/>
      <c r="F739" s="31"/>
      <c r="G739" s="31"/>
      <c r="H739" s="31"/>
      <c r="I739" s="31"/>
      <c r="J739" s="31"/>
      <c r="K739" s="31"/>
    </row>
    <row r="740" spans="5:11" ht="12.75">
      <c r="E740" s="31"/>
      <c r="F740" s="31"/>
      <c r="G740" s="31"/>
      <c r="H740" s="31"/>
      <c r="I740" s="31"/>
      <c r="J740" s="31"/>
      <c r="K740" s="31"/>
    </row>
    <row r="741" spans="5:11" ht="12.75">
      <c r="E741" s="31"/>
      <c r="F741" s="31"/>
      <c r="G741" s="31"/>
      <c r="H741" s="31"/>
      <c r="I741" s="31"/>
      <c r="J741" s="31"/>
      <c r="K741" s="31"/>
    </row>
    <row r="742" spans="5:11" ht="12.75">
      <c r="E742" s="31"/>
      <c r="F742" s="31"/>
      <c r="G742" s="31"/>
      <c r="H742" s="31"/>
      <c r="I742" s="31"/>
      <c r="J742" s="31"/>
      <c r="K742" s="31"/>
    </row>
    <row r="743" spans="5:11" ht="12.75">
      <c r="E743" s="31"/>
      <c r="F743" s="31"/>
      <c r="G743" s="31"/>
      <c r="H743" s="31"/>
      <c r="I743" s="31"/>
      <c r="J743" s="31"/>
      <c r="K743" s="31"/>
    </row>
    <row r="744" spans="5:11" ht="12.75">
      <c r="E744" s="31"/>
      <c r="F744" s="31"/>
      <c r="G744" s="31"/>
      <c r="H744" s="31"/>
      <c r="I744" s="31"/>
      <c r="J744" s="31"/>
      <c r="K744" s="31"/>
    </row>
    <row r="745" spans="5:11" ht="12.75">
      <c r="E745" s="31"/>
      <c r="F745" s="31"/>
      <c r="G745" s="31"/>
      <c r="H745" s="31"/>
      <c r="I745" s="31"/>
      <c r="J745" s="31"/>
      <c r="K745" s="31"/>
    </row>
    <row r="746" spans="5:11" ht="12.75">
      <c r="E746" s="31"/>
      <c r="F746" s="31"/>
      <c r="G746" s="31"/>
      <c r="H746" s="31"/>
      <c r="I746" s="31"/>
      <c r="J746" s="31"/>
      <c r="K746" s="31"/>
    </row>
    <row r="747" spans="5:11" ht="12.75">
      <c r="E747" s="31"/>
      <c r="F747" s="31"/>
      <c r="G747" s="31"/>
      <c r="H747" s="31"/>
      <c r="I747" s="31"/>
      <c r="J747" s="31"/>
      <c r="K747" s="31"/>
    </row>
    <row r="748" spans="5:11" ht="12.75">
      <c r="E748" s="31"/>
      <c r="F748" s="31"/>
      <c r="G748" s="31"/>
      <c r="H748" s="31"/>
      <c r="I748" s="31"/>
      <c r="J748" s="31"/>
      <c r="K748" s="31"/>
    </row>
    <row r="749" spans="5:11" ht="12.75">
      <c r="E749" s="31"/>
      <c r="F749" s="31"/>
      <c r="G749" s="31"/>
      <c r="H749" s="31"/>
      <c r="I749" s="31"/>
      <c r="J749" s="31"/>
      <c r="K749" s="31"/>
    </row>
    <row r="750" spans="5:11" ht="12.75">
      <c r="E750" s="31"/>
      <c r="F750" s="31"/>
      <c r="G750" s="31"/>
      <c r="H750" s="31"/>
      <c r="I750" s="31"/>
      <c r="J750" s="31"/>
      <c r="K750" s="31"/>
    </row>
    <row r="751" spans="5:11" ht="12.75">
      <c r="E751" s="31"/>
      <c r="F751" s="31"/>
      <c r="G751" s="31"/>
      <c r="H751" s="31"/>
      <c r="I751" s="31"/>
      <c r="J751" s="31"/>
      <c r="K751" s="31"/>
    </row>
    <row r="752" spans="5:11" ht="12.75">
      <c r="E752" s="31"/>
      <c r="F752" s="31"/>
      <c r="G752" s="31"/>
      <c r="H752" s="31"/>
      <c r="I752" s="31"/>
      <c r="J752" s="31"/>
      <c r="K752" s="31"/>
    </row>
    <row r="753" spans="5:11" ht="12.75">
      <c r="E753" s="31"/>
      <c r="F753" s="31"/>
      <c r="G753" s="31"/>
      <c r="H753" s="31"/>
      <c r="I753" s="31"/>
      <c r="J753" s="31"/>
      <c r="K753" s="31"/>
    </row>
    <row r="754" spans="5:11" ht="12.75">
      <c r="E754" s="31"/>
      <c r="F754" s="31"/>
      <c r="G754" s="31"/>
      <c r="H754" s="31"/>
      <c r="I754" s="31"/>
      <c r="J754" s="31"/>
      <c r="K754" s="31"/>
    </row>
    <row r="755" spans="5:11" ht="12.75">
      <c r="E755" s="31"/>
      <c r="F755" s="31"/>
      <c r="G755" s="31"/>
      <c r="H755" s="31"/>
      <c r="I755" s="31"/>
      <c r="J755" s="31"/>
      <c r="K755" s="31"/>
    </row>
    <row r="756" spans="5:11" ht="12.75">
      <c r="E756" s="31"/>
      <c r="F756" s="31"/>
      <c r="G756" s="31"/>
      <c r="H756" s="31"/>
      <c r="I756" s="31"/>
      <c r="J756" s="31"/>
      <c r="K756" s="31"/>
    </row>
    <row r="757" spans="5:11" ht="12.75">
      <c r="E757" s="31"/>
      <c r="F757" s="31"/>
      <c r="G757" s="31"/>
      <c r="H757" s="31"/>
      <c r="I757" s="31"/>
      <c r="J757" s="31"/>
      <c r="K757" s="31"/>
    </row>
    <row r="758" spans="5:11" ht="12.75">
      <c r="E758" s="31"/>
      <c r="F758" s="31"/>
      <c r="G758" s="31"/>
      <c r="H758" s="31"/>
      <c r="I758" s="31"/>
      <c r="J758" s="31"/>
      <c r="K758" s="31"/>
    </row>
    <row r="759" spans="5:11" ht="12.75">
      <c r="E759" s="31"/>
      <c r="F759" s="31"/>
      <c r="G759" s="31"/>
      <c r="H759" s="31"/>
      <c r="I759" s="31"/>
      <c r="J759" s="31"/>
      <c r="K759" s="31"/>
    </row>
    <row r="760" spans="5:11" ht="12.75">
      <c r="E760" s="31"/>
      <c r="F760" s="31"/>
      <c r="G760" s="31"/>
      <c r="H760" s="31"/>
      <c r="I760" s="31"/>
      <c r="J760" s="31"/>
      <c r="K760" s="31"/>
    </row>
    <row r="761" spans="5:11" ht="12.75">
      <c r="E761" s="31"/>
      <c r="F761" s="31"/>
      <c r="G761" s="31"/>
      <c r="H761" s="31"/>
      <c r="I761" s="31"/>
      <c r="J761" s="31"/>
      <c r="K761" s="31"/>
    </row>
    <row r="762" spans="5:11" ht="12.75">
      <c r="E762" s="31"/>
      <c r="F762" s="31"/>
      <c r="G762" s="31"/>
      <c r="H762" s="31"/>
      <c r="I762" s="31"/>
      <c r="J762" s="31"/>
      <c r="K762" s="31"/>
    </row>
    <row r="763" spans="5:11" ht="12.75">
      <c r="E763" s="31"/>
      <c r="F763" s="31"/>
      <c r="G763" s="31"/>
      <c r="H763" s="31"/>
      <c r="I763" s="31"/>
      <c r="J763" s="31"/>
      <c r="K763" s="31"/>
    </row>
    <row r="764" spans="5:11" ht="12.75">
      <c r="E764" s="31"/>
      <c r="F764" s="31"/>
      <c r="G764" s="31"/>
      <c r="H764" s="31"/>
      <c r="I764" s="31"/>
      <c r="J764" s="31"/>
      <c r="K764" s="31"/>
    </row>
    <row r="765" spans="5:11" ht="12.75">
      <c r="E765" s="31"/>
      <c r="F765" s="31"/>
      <c r="G765" s="31"/>
      <c r="H765" s="31"/>
      <c r="I765" s="31"/>
      <c r="J765" s="31"/>
      <c r="K765" s="31"/>
    </row>
    <row r="766" spans="5:11" ht="12.75">
      <c r="E766" s="31"/>
      <c r="F766" s="31"/>
      <c r="G766" s="31"/>
      <c r="H766" s="31"/>
      <c r="I766" s="31"/>
      <c r="J766" s="31"/>
      <c r="K766" s="31"/>
    </row>
    <row r="767" spans="5:11" ht="12.75">
      <c r="E767" s="31"/>
      <c r="F767" s="31"/>
      <c r="G767" s="31"/>
      <c r="H767" s="31"/>
      <c r="I767" s="31"/>
      <c r="J767" s="31"/>
      <c r="K767" s="31"/>
    </row>
    <row r="768" spans="5:11" ht="12.75">
      <c r="E768" s="31"/>
      <c r="F768" s="31"/>
      <c r="G768" s="31"/>
      <c r="H768" s="31"/>
      <c r="I768" s="31"/>
      <c r="J768" s="31"/>
      <c r="K768" s="31"/>
    </row>
    <row r="769" spans="5:11" ht="12.75">
      <c r="E769" s="31"/>
      <c r="F769" s="31"/>
      <c r="G769" s="31"/>
      <c r="H769" s="31"/>
      <c r="I769" s="31"/>
      <c r="J769" s="31"/>
      <c r="K769" s="31"/>
    </row>
    <row r="770" spans="5:11" ht="12.75">
      <c r="E770" s="31"/>
      <c r="F770" s="31"/>
      <c r="G770" s="31"/>
      <c r="H770" s="31"/>
      <c r="I770" s="31"/>
      <c r="J770" s="31"/>
      <c r="K770" s="31"/>
    </row>
    <row r="771" spans="5:11" ht="12.75">
      <c r="E771" s="31"/>
      <c r="F771" s="31"/>
      <c r="G771" s="31"/>
      <c r="H771" s="31"/>
      <c r="I771" s="31"/>
      <c r="J771" s="31"/>
      <c r="K771" s="31"/>
    </row>
    <row r="772" spans="5:11" ht="12.75">
      <c r="E772" s="31"/>
      <c r="F772" s="31"/>
      <c r="G772" s="31"/>
      <c r="H772" s="31"/>
      <c r="I772" s="31"/>
      <c r="J772" s="31"/>
      <c r="K772" s="31"/>
    </row>
    <row r="773" spans="5:11" ht="12.75">
      <c r="E773" s="31"/>
      <c r="F773" s="31"/>
      <c r="G773" s="31"/>
      <c r="H773" s="31"/>
      <c r="I773" s="31"/>
      <c r="J773" s="31"/>
      <c r="K773" s="31"/>
    </row>
    <row r="774" spans="5:11" ht="12.75">
      <c r="E774" s="31"/>
      <c r="F774" s="31"/>
      <c r="G774" s="31"/>
      <c r="H774" s="31"/>
      <c r="I774" s="31"/>
      <c r="J774" s="31"/>
      <c r="K774" s="31"/>
    </row>
    <row r="775" spans="5:11" ht="12.75">
      <c r="E775" s="31"/>
      <c r="F775" s="31"/>
      <c r="G775" s="31"/>
      <c r="H775" s="31"/>
      <c r="I775" s="31"/>
      <c r="J775" s="31"/>
      <c r="K775" s="31"/>
    </row>
    <row r="776" spans="5:11" ht="12.75">
      <c r="E776" s="31"/>
      <c r="F776" s="31"/>
      <c r="G776" s="31"/>
      <c r="H776" s="31"/>
      <c r="I776" s="31"/>
      <c r="J776" s="31"/>
      <c r="K776" s="31"/>
    </row>
    <row r="777" spans="5:11" ht="12.75">
      <c r="E777" s="31"/>
      <c r="F777" s="31"/>
      <c r="G777" s="31"/>
      <c r="H777" s="31"/>
      <c r="I777" s="31"/>
      <c r="J777" s="31"/>
      <c r="K777" s="31"/>
    </row>
    <row r="778" spans="5:11" ht="12.75">
      <c r="E778" s="31"/>
      <c r="F778" s="31"/>
      <c r="G778" s="31"/>
      <c r="H778" s="31"/>
      <c r="I778" s="31"/>
      <c r="J778" s="31"/>
      <c r="K778" s="31"/>
    </row>
    <row r="779" spans="5:11" ht="12.75">
      <c r="E779" s="31"/>
      <c r="F779" s="31"/>
      <c r="G779" s="31"/>
      <c r="H779" s="31"/>
      <c r="I779" s="31"/>
      <c r="J779" s="31"/>
      <c r="K779" s="31"/>
    </row>
    <row r="780" spans="5:11" ht="12.75">
      <c r="E780" s="31"/>
      <c r="F780" s="31"/>
      <c r="G780" s="31"/>
      <c r="H780" s="31"/>
      <c r="I780" s="31"/>
      <c r="J780" s="31"/>
      <c r="K780" s="31"/>
    </row>
    <row r="781" spans="5:11" ht="12.75">
      <c r="E781" s="31"/>
      <c r="F781" s="31"/>
      <c r="G781" s="31"/>
      <c r="H781" s="31"/>
      <c r="I781" s="31"/>
      <c r="J781" s="31"/>
      <c r="K781" s="31"/>
    </row>
    <row r="782" spans="5:11" ht="12.75">
      <c r="E782" s="31"/>
      <c r="F782" s="31"/>
      <c r="G782" s="31"/>
      <c r="H782" s="31"/>
      <c r="I782" s="31"/>
      <c r="J782" s="31"/>
      <c r="K782" s="31"/>
    </row>
    <row r="783" spans="5:11" ht="12.75">
      <c r="E783" s="31"/>
      <c r="F783" s="31"/>
      <c r="G783" s="31"/>
      <c r="H783" s="31"/>
      <c r="I783" s="31"/>
      <c r="J783" s="31"/>
      <c r="K783" s="31"/>
    </row>
    <row r="784" spans="5:11" ht="12.75">
      <c r="E784" s="31"/>
      <c r="F784" s="31"/>
      <c r="G784" s="31"/>
      <c r="H784" s="31"/>
      <c r="I784" s="31"/>
      <c r="J784" s="31"/>
      <c r="K784" s="31"/>
    </row>
    <row r="785" spans="5:11" ht="12.75">
      <c r="E785" s="31"/>
      <c r="F785" s="31"/>
      <c r="G785" s="31"/>
      <c r="H785" s="31"/>
      <c r="I785" s="31"/>
      <c r="J785" s="31"/>
      <c r="K785" s="31"/>
    </row>
    <row r="786" spans="5:11" ht="12.75">
      <c r="E786" s="31"/>
      <c r="F786" s="31"/>
      <c r="G786" s="31"/>
      <c r="H786" s="31"/>
      <c r="I786" s="31"/>
      <c r="J786" s="31"/>
      <c r="K786" s="31"/>
    </row>
    <row r="787" spans="5:11" ht="12.75">
      <c r="E787" s="31"/>
      <c r="F787" s="31"/>
      <c r="G787" s="31"/>
      <c r="H787" s="31"/>
      <c r="I787" s="31"/>
      <c r="J787" s="31"/>
      <c r="K787" s="31"/>
    </row>
    <row r="788" spans="5:11" ht="12.75">
      <c r="E788" s="31"/>
      <c r="F788" s="31"/>
      <c r="G788" s="31"/>
      <c r="H788" s="31"/>
      <c r="I788" s="31"/>
      <c r="J788" s="31"/>
      <c r="K788" s="31"/>
    </row>
    <row r="789" spans="5:11" ht="12.75">
      <c r="E789" s="31"/>
      <c r="F789" s="31"/>
      <c r="G789" s="31"/>
      <c r="H789" s="31"/>
      <c r="I789" s="31"/>
      <c r="J789" s="31"/>
      <c r="K789" s="31"/>
    </row>
    <row r="790" spans="5:11" ht="12.75">
      <c r="E790" s="31"/>
      <c r="F790" s="31"/>
      <c r="G790" s="31"/>
      <c r="H790" s="31"/>
      <c r="I790" s="31"/>
      <c r="J790" s="31"/>
      <c r="K790" s="31"/>
    </row>
    <row r="791" spans="5:11" ht="12.75">
      <c r="E791" s="31"/>
      <c r="F791" s="31"/>
      <c r="G791" s="31"/>
      <c r="H791" s="31"/>
      <c r="I791" s="31"/>
      <c r="J791" s="31"/>
      <c r="K791" s="31"/>
    </row>
    <row r="792" spans="5:11" ht="12.75">
      <c r="E792" s="31"/>
      <c r="F792" s="31"/>
      <c r="G792" s="31"/>
      <c r="H792" s="31"/>
      <c r="I792" s="31"/>
      <c r="J792" s="31"/>
      <c r="K792" s="31"/>
    </row>
    <row r="793" spans="5:11" ht="12.75">
      <c r="E793" s="31"/>
      <c r="F793" s="31"/>
      <c r="G793" s="31"/>
      <c r="H793" s="31"/>
      <c r="I793" s="31"/>
      <c r="J793" s="31"/>
      <c r="K793" s="31"/>
    </row>
    <row r="794" spans="5:11" ht="12.75">
      <c r="E794" s="31"/>
      <c r="F794" s="31"/>
      <c r="G794" s="31"/>
      <c r="H794" s="31"/>
      <c r="I794" s="31"/>
      <c r="J794" s="31"/>
      <c r="K794" s="31"/>
    </row>
    <row r="795" spans="5:11" ht="12.75">
      <c r="E795" s="31"/>
      <c r="F795" s="31"/>
      <c r="G795" s="31"/>
      <c r="H795" s="31"/>
      <c r="I795" s="31"/>
      <c r="J795" s="31"/>
      <c r="K795" s="31"/>
    </row>
    <row r="796" spans="5:11" ht="12.75">
      <c r="E796" s="31"/>
      <c r="F796" s="31"/>
      <c r="G796" s="31"/>
      <c r="H796" s="31"/>
      <c r="I796" s="31"/>
      <c r="J796" s="31"/>
      <c r="K796" s="31"/>
    </row>
    <row r="797" spans="5:11" ht="12.75">
      <c r="E797" s="31"/>
      <c r="F797" s="31"/>
      <c r="G797" s="31"/>
      <c r="H797" s="31"/>
      <c r="I797" s="31"/>
      <c r="J797" s="31"/>
      <c r="K797" s="31"/>
    </row>
    <row r="798" spans="5:11" ht="12.75">
      <c r="E798" s="31"/>
      <c r="F798" s="31"/>
      <c r="G798" s="31"/>
      <c r="H798" s="31"/>
      <c r="I798" s="31"/>
      <c r="J798" s="31"/>
      <c r="K798" s="31"/>
    </row>
    <row r="799" spans="5:11" ht="12.75">
      <c r="E799" s="31"/>
      <c r="F799" s="31"/>
      <c r="G799" s="31"/>
      <c r="H799" s="31"/>
      <c r="I799" s="31"/>
      <c r="J799" s="31"/>
      <c r="K799" s="31"/>
    </row>
    <row r="800" spans="5:11" ht="12.75">
      <c r="E800" s="31"/>
      <c r="F800" s="31"/>
      <c r="G800" s="31"/>
      <c r="H800" s="31"/>
      <c r="I800" s="31"/>
      <c r="J800" s="31"/>
      <c r="K800" s="31"/>
    </row>
    <row r="801" spans="5:11" ht="12.75">
      <c r="E801" s="31"/>
      <c r="F801" s="31"/>
      <c r="G801" s="31"/>
      <c r="H801" s="31"/>
      <c r="I801" s="31"/>
      <c r="J801" s="31"/>
      <c r="K801" s="31"/>
    </row>
    <row r="802" spans="5:11" ht="12.75">
      <c r="E802" s="31"/>
      <c r="F802" s="31"/>
      <c r="G802" s="31"/>
      <c r="H802" s="31"/>
      <c r="I802" s="31"/>
      <c r="J802" s="31"/>
      <c r="K802" s="31"/>
    </row>
    <row r="803" spans="5:11" ht="12.75">
      <c r="E803" s="31"/>
      <c r="F803" s="31"/>
      <c r="G803" s="31"/>
      <c r="H803" s="31"/>
      <c r="I803" s="31"/>
      <c r="J803" s="31"/>
      <c r="K803" s="31"/>
    </row>
    <row r="804" spans="5:11" ht="12.75">
      <c r="E804" s="31"/>
      <c r="F804" s="31"/>
      <c r="G804" s="31"/>
      <c r="H804" s="31"/>
      <c r="I804" s="31"/>
      <c r="J804" s="31"/>
      <c r="K804" s="31"/>
    </row>
    <row r="805" spans="5:11" ht="12.75">
      <c r="E805" s="31"/>
      <c r="F805" s="31"/>
      <c r="G805" s="31"/>
      <c r="H805" s="31"/>
      <c r="I805" s="31"/>
      <c r="J805" s="31"/>
      <c r="K805" s="31"/>
    </row>
    <row r="806" spans="5:11" ht="12.75">
      <c r="E806" s="31"/>
      <c r="F806" s="31"/>
      <c r="G806" s="31"/>
      <c r="H806" s="31"/>
      <c r="I806" s="31"/>
      <c r="J806" s="31"/>
      <c r="K806" s="31"/>
    </row>
    <row r="807" spans="5:11" ht="12.75">
      <c r="E807" s="31"/>
      <c r="F807" s="31"/>
      <c r="G807" s="31"/>
      <c r="H807" s="31"/>
      <c r="I807" s="31"/>
      <c r="J807" s="31"/>
      <c r="K807" s="31"/>
    </row>
    <row r="808" spans="5:11" ht="12.75">
      <c r="E808" s="31"/>
      <c r="F808" s="31"/>
      <c r="G808" s="31"/>
      <c r="H808" s="31"/>
      <c r="I808" s="31"/>
      <c r="J808" s="31"/>
      <c r="K808" s="31"/>
    </row>
    <row r="809" spans="5:11" ht="12.75">
      <c r="E809" s="31"/>
      <c r="F809" s="31"/>
      <c r="G809" s="31"/>
      <c r="H809" s="31"/>
      <c r="I809" s="31"/>
      <c r="J809" s="31"/>
      <c r="K809" s="31"/>
    </row>
    <row r="810" spans="5:11" ht="12.75">
      <c r="E810" s="31"/>
      <c r="F810" s="31"/>
      <c r="G810" s="31"/>
      <c r="H810" s="31"/>
      <c r="I810" s="31"/>
      <c r="J810" s="31"/>
      <c r="K810" s="31"/>
    </row>
    <row r="811" spans="5:11" ht="12.75">
      <c r="E811" s="31"/>
      <c r="F811" s="31"/>
      <c r="G811" s="31"/>
      <c r="H811" s="31"/>
      <c r="I811" s="31"/>
      <c r="J811" s="31"/>
      <c r="K811" s="31"/>
    </row>
    <row r="812" spans="5:11" ht="12.75">
      <c r="E812" s="31"/>
      <c r="F812" s="31"/>
      <c r="G812" s="31"/>
      <c r="H812" s="31"/>
      <c r="I812" s="31"/>
      <c r="J812" s="31"/>
      <c r="K812" s="31"/>
    </row>
    <row r="813" spans="5:11" ht="12.75">
      <c r="E813" s="31"/>
      <c r="F813" s="31"/>
      <c r="G813" s="31"/>
      <c r="H813" s="31"/>
      <c r="I813" s="31"/>
      <c r="J813" s="31"/>
      <c r="K813" s="31"/>
    </row>
    <row r="814" spans="5:11" ht="12.75">
      <c r="E814" s="31"/>
      <c r="F814" s="31"/>
      <c r="G814" s="31"/>
      <c r="H814" s="31"/>
      <c r="I814" s="31"/>
      <c r="J814" s="31"/>
      <c r="K814" s="31"/>
    </row>
    <row r="815" spans="5:11" ht="12.75">
      <c r="E815" s="31"/>
      <c r="F815" s="31"/>
      <c r="G815" s="31"/>
      <c r="H815" s="31"/>
      <c r="I815" s="31"/>
      <c r="J815" s="31"/>
      <c r="K815" s="31"/>
    </row>
    <row r="816" spans="5:11" ht="12.75">
      <c r="E816" s="31"/>
      <c r="F816" s="31"/>
      <c r="G816" s="31"/>
      <c r="H816" s="31"/>
      <c r="I816" s="31"/>
      <c r="J816" s="31"/>
      <c r="K816" s="31"/>
    </row>
    <row r="817" spans="5:11" ht="12.75">
      <c r="E817" s="31"/>
      <c r="F817" s="31"/>
      <c r="G817" s="31"/>
      <c r="H817" s="31"/>
      <c r="I817" s="31"/>
      <c r="J817" s="31"/>
      <c r="K817" s="31"/>
    </row>
    <row r="818" spans="5:11" ht="12.75">
      <c r="E818" s="31"/>
      <c r="F818" s="31"/>
      <c r="G818" s="31"/>
      <c r="H818" s="31"/>
      <c r="I818" s="31"/>
      <c r="J818" s="31"/>
      <c r="K818" s="31"/>
    </row>
    <row r="819" spans="5:11" ht="12.75">
      <c r="E819" s="31"/>
      <c r="F819" s="31"/>
      <c r="G819" s="31"/>
      <c r="H819" s="31"/>
      <c r="I819" s="31"/>
      <c r="J819" s="31"/>
      <c r="K819" s="31"/>
    </row>
    <row r="820" spans="5:11" ht="12.75">
      <c r="E820" s="31"/>
      <c r="F820" s="31"/>
      <c r="G820" s="31"/>
      <c r="H820" s="31"/>
      <c r="I820" s="31"/>
      <c r="J820" s="31"/>
      <c r="K820" s="31"/>
    </row>
    <row r="821" spans="5:11" ht="12.75">
      <c r="E821" s="31"/>
      <c r="F821" s="31"/>
      <c r="G821" s="31"/>
      <c r="H821" s="31"/>
      <c r="I821" s="31"/>
      <c r="J821" s="31"/>
      <c r="K821" s="31"/>
    </row>
    <row r="822" spans="5:11" ht="12.75">
      <c r="E822" s="31"/>
      <c r="F822" s="31"/>
      <c r="G822" s="31"/>
      <c r="H822" s="31"/>
      <c r="I822" s="31"/>
      <c r="J822" s="31"/>
      <c r="K822" s="31"/>
    </row>
    <row r="823" spans="5:11" ht="12.75">
      <c r="E823" s="31"/>
      <c r="F823" s="31"/>
      <c r="G823" s="31"/>
      <c r="H823" s="31"/>
      <c r="I823" s="31"/>
      <c r="J823" s="31"/>
      <c r="K823" s="31"/>
    </row>
    <row r="824" spans="5:11" ht="12.75">
      <c r="E824" s="31"/>
      <c r="F824" s="31"/>
      <c r="G824" s="31"/>
      <c r="H824" s="31"/>
      <c r="I824" s="31"/>
      <c r="J824" s="31"/>
      <c r="K824" s="31"/>
    </row>
    <row r="825" spans="5:11" ht="12.75">
      <c r="E825" s="31"/>
      <c r="F825" s="31"/>
      <c r="G825" s="31"/>
      <c r="H825" s="31"/>
      <c r="I825" s="31"/>
      <c r="J825" s="31"/>
      <c r="K825" s="31"/>
    </row>
    <row r="826" spans="5:11" ht="12.75">
      <c r="E826" s="31"/>
      <c r="F826" s="31"/>
      <c r="G826" s="31"/>
      <c r="H826" s="31"/>
      <c r="I826" s="31"/>
      <c r="J826" s="31"/>
      <c r="K826" s="31"/>
    </row>
    <row r="827" spans="5:11" ht="12.75">
      <c r="E827" s="31"/>
      <c r="F827" s="31"/>
      <c r="G827" s="31"/>
      <c r="H827" s="31"/>
      <c r="I827" s="31"/>
      <c r="J827" s="31"/>
      <c r="K827" s="31"/>
    </row>
    <row r="828" spans="5:11" ht="12.75">
      <c r="E828" s="31"/>
      <c r="F828" s="31"/>
      <c r="G828" s="31"/>
      <c r="H828" s="31"/>
      <c r="I828" s="31"/>
      <c r="J828" s="31"/>
      <c r="K828" s="31"/>
    </row>
    <row r="829" spans="5:11" ht="12.75">
      <c r="E829" s="31"/>
      <c r="F829" s="31"/>
      <c r="G829" s="31"/>
      <c r="H829" s="31"/>
      <c r="I829" s="31"/>
      <c r="J829" s="31"/>
      <c r="K829" s="31"/>
    </row>
    <row r="830" spans="5:11" ht="12.75">
      <c r="E830" s="31"/>
      <c r="F830" s="31"/>
      <c r="G830" s="31"/>
      <c r="H830" s="31"/>
      <c r="I830" s="31"/>
      <c r="J830" s="31"/>
      <c r="K830" s="31"/>
    </row>
    <row r="831" spans="5:11" ht="12.75">
      <c r="E831" s="31"/>
      <c r="F831" s="31"/>
      <c r="G831" s="31"/>
      <c r="H831" s="31"/>
      <c r="I831" s="31"/>
      <c r="J831" s="31"/>
      <c r="K831" s="31"/>
    </row>
    <row r="832" spans="5:11" ht="12.75">
      <c r="E832" s="31"/>
      <c r="F832" s="31"/>
      <c r="G832" s="31"/>
      <c r="H832" s="31"/>
      <c r="I832" s="31"/>
      <c r="J832" s="31"/>
      <c r="K832" s="31"/>
    </row>
    <row r="833" spans="5:11" ht="12.75">
      <c r="E833" s="31"/>
      <c r="F833" s="31"/>
      <c r="G833" s="31"/>
      <c r="H833" s="31"/>
      <c r="I833" s="31"/>
      <c r="J833" s="31"/>
      <c r="K833" s="31"/>
    </row>
    <row r="834" spans="5:11" ht="12.75">
      <c r="E834" s="31"/>
      <c r="F834" s="31"/>
      <c r="G834" s="31"/>
      <c r="H834" s="31"/>
      <c r="I834" s="31"/>
      <c r="J834" s="31"/>
      <c r="K834" s="31"/>
    </row>
    <row r="835" spans="5:11" ht="12.75">
      <c r="E835" s="31"/>
      <c r="F835" s="31"/>
      <c r="G835" s="31"/>
      <c r="H835" s="31"/>
      <c r="I835" s="31"/>
      <c r="J835" s="31"/>
      <c r="K835" s="31"/>
    </row>
    <row r="836" spans="5:11" ht="12.75">
      <c r="E836" s="31"/>
      <c r="F836" s="31"/>
      <c r="G836" s="31"/>
      <c r="H836" s="31"/>
      <c r="I836" s="31"/>
      <c r="J836" s="31"/>
      <c r="K836" s="31"/>
    </row>
    <row r="837" spans="5:11" ht="12.75">
      <c r="E837" s="31"/>
      <c r="F837" s="31"/>
      <c r="G837" s="31"/>
      <c r="H837" s="31"/>
      <c r="I837" s="31"/>
      <c r="J837" s="31"/>
      <c r="K837" s="31"/>
    </row>
    <row r="838" spans="5:11" ht="12.75">
      <c r="E838" s="31"/>
      <c r="F838" s="31"/>
      <c r="G838" s="31"/>
      <c r="H838" s="31"/>
      <c r="I838" s="31"/>
      <c r="J838" s="31"/>
      <c r="K838" s="31"/>
    </row>
    <row r="839" spans="5:11" ht="12.75">
      <c r="E839" s="31"/>
      <c r="F839" s="31"/>
      <c r="G839" s="31"/>
      <c r="H839" s="31"/>
      <c r="I839" s="31"/>
      <c r="J839" s="31"/>
      <c r="K839" s="31"/>
    </row>
    <row r="840" spans="5:11" ht="12.75">
      <c r="E840" s="31"/>
      <c r="F840" s="31"/>
      <c r="G840" s="31"/>
      <c r="H840" s="31"/>
      <c r="I840" s="31"/>
      <c r="J840" s="31"/>
      <c r="K840" s="31"/>
    </row>
    <row r="841" spans="5:11" ht="12.75">
      <c r="E841" s="31"/>
      <c r="F841" s="31"/>
      <c r="G841" s="31"/>
      <c r="H841" s="31"/>
      <c r="I841" s="31"/>
      <c r="J841" s="31"/>
      <c r="K841" s="31"/>
    </row>
    <row r="842" spans="5:11" ht="12.75">
      <c r="E842" s="31"/>
      <c r="F842" s="31"/>
      <c r="G842" s="31"/>
      <c r="H842" s="31"/>
      <c r="I842" s="31"/>
      <c r="J842" s="31"/>
      <c r="K842" s="31"/>
    </row>
    <row r="843" spans="5:11" ht="12.75">
      <c r="E843" s="31"/>
      <c r="F843" s="31"/>
      <c r="G843" s="31"/>
      <c r="H843" s="31"/>
      <c r="I843" s="31"/>
      <c r="J843" s="31"/>
      <c r="K843" s="31"/>
    </row>
    <row r="844" spans="5:11" ht="12.75">
      <c r="E844" s="31"/>
      <c r="F844" s="31"/>
      <c r="G844" s="31"/>
      <c r="H844" s="31"/>
      <c r="I844" s="31"/>
      <c r="J844" s="31"/>
      <c r="K844" s="31"/>
    </row>
    <row r="845" spans="5:11" ht="12.75">
      <c r="E845" s="31"/>
      <c r="F845" s="31"/>
      <c r="G845" s="31"/>
      <c r="H845" s="31"/>
      <c r="I845" s="31"/>
      <c r="J845" s="31"/>
      <c r="K845" s="31"/>
    </row>
    <row r="846" spans="5:11" ht="12.75">
      <c r="E846" s="31"/>
      <c r="F846" s="31"/>
      <c r="G846" s="31"/>
      <c r="H846" s="31"/>
      <c r="I846" s="31"/>
      <c r="J846" s="31"/>
      <c r="K846" s="31"/>
    </row>
    <row r="847" spans="5:11" ht="12.75">
      <c r="E847" s="31"/>
      <c r="F847" s="31"/>
      <c r="G847" s="31"/>
      <c r="H847" s="31"/>
      <c r="I847" s="31"/>
      <c r="J847" s="31"/>
      <c r="K847" s="31"/>
    </row>
    <row r="848" spans="5:11" ht="12.75">
      <c r="E848" s="31"/>
      <c r="F848" s="31"/>
      <c r="G848" s="31"/>
      <c r="H848" s="31"/>
      <c r="I848" s="31"/>
      <c r="J848" s="31"/>
      <c r="K848" s="31"/>
    </row>
    <row r="849" spans="5:11" ht="12.75">
      <c r="E849" s="31"/>
      <c r="F849" s="31"/>
      <c r="G849" s="31"/>
      <c r="H849" s="31"/>
      <c r="I849" s="31"/>
      <c r="J849" s="31"/>
      <c r="K849" s="31"/>
    </row>
  </sheetData>
  <sheetProtection/>
  <mergeCells count="7">
    <mergeCell ref="B38:R38"/>
    <mergeCell ref="J8:J9"/>
    <mergeCell ref="A1:A3"/>
    <mergeCell ref="H7:K7"/>
    <mergeCell ref="B3:K3"/>
    <mergeCell ref="B4:K4"/>
    <mergeCell ref="B5:K5"/>
  </mergeCells>
  <printOptions/>
  <pageMargins left="0.3937007874015748" right="0.3937007874015748" top="0.5905511811023623" bottom="0.984251968503937" header="0.5118110236220472" footer="0.5118110236220472"/>
  <pageSetup horizontalDpi="600" verticalDpi="600" orientation="landscape" scale="90" r:id="rId1"/>
  <headerFooter alignWithMargins="0">
    <oddHeader xml:space="preserve">&amp;LOrganisme __&amp;UMunicipalité XYZ&amp;U______________________&amp;RCode géographique __&amp;U99999&amp;U_____    </oddHeader>
    <oddFooter>&amp;R
</oddFooter>
  </headerFooter>
</worksheet>
</file>

<file path=xl/worksheets/sheet15.xml><?xml version="1.0" encoding="utf-8"?>
<worksheet xmlns="http://schemas.openxmlformats.org/spreadsheetml/2006/main" xmlns:r="http://schemas.openxmlformats.org/officeDocument/2006/relationships">
  <sheetPr codeName="Feuil6"/>
  <dimension ref="A1:G50"/>
  <sheetViews>
    <sheetView showZeros="0" zoomScalePageLayoutView="0" workbookViewId="0" topLeftCell="A20">
      <selection activeCell="E42" sqref="E42"/>
    </sheetView>
  </sheetViews>
  <sheetFormatPr defaultColWidth="11.421875" defaultRowHeight="12.75"/>
  <cols>
    <col min="1" max="1" width="44.140625" style="1" customWidth="1"/>
    <col min="2" max="2" width="2.421875" style="1" customWidth="1"/>
    <col min="3" max="3" width="14.421875" style="1" customWidth="1"/>
    <col min="4" max="4" width="15.7109375" style="1" customWidth="1"/>
    <col min="5" max="5" width="16.7109375" style="1" customWidth="1"/>
    <col min="6" max="16384" width="11.421875" style="1" customWidth="1"/>
  </cols>
  <sheetData>
    <row r="1" spans="1:5" ht="12.75">
      <c r="A1" s="63"/>
      <c r="B1" s="64"/>
      <c r="C1" s="64"/>
      <c r="D1" s="65"/>
      <c r="E1" s="66"/>
    </row>
    <row r="2" spans="1:5" ht="12.75">
      <c r="A2" s="67"/>
      <c r="B2" s="64"/>
      <c r="C2" s="64"/>
      <c r="D2" s="65"/>
      <c r="E2" s="66"/>
    </row>
    <row r="3" spans="1:5" ht="12.75">
      <c r="A3" s="68" t="s">
        <v>689</v>
      </c>
      <c r="B3" s="64"/>
      <c r="C3" s="64"/>
      <c r="D3" s="65"/>
      <c r="E3" s="66"/>
    </row>
    <row r="4" spans="1:5" ht="12.75">
      <c r="A4" s="69" t="s">
        <v>613</v>
      </c>
      <c r="B4" s="70"/>
      <c r="C4" s="70"/>
      <c r="D4" s="71"/>
      <c r="E4" s="72"/>
    </row>
    <row r="5" spans="1:5" ht="12.75">
      <c r="A5" s="69"/>
      <c r="B5" s="1931"/>
      <c r="C5" s="1931"/>
      <c r="D5" s="71"/>
      <c r="E5" s="72"/>
    </row>
    <row r="6" spans="1:5" ht="54.75" customHeight="1">
      <c r="A6" s="70"/>
      <c r="B6" s="70"/>
      <c r="C6" s="70"/>
      <c r="D6" s="71"/>
      <c r="E6" s="31"/>
    </row>
    <row r="7" spans="1:5" ht="12.75" customHeight="1">
      <c r="A7" s="31"/>
      <c r="B7" s="73"/>
      <c r="C7" s="1627" t="s">
        <v>1325</v>
      </c>
      <c r="D7" s="1905" t="s">
        <v>616</v>
      </c>
      <c r="E7" s="1906"/>
    </row>
    <row r="8" spans="1:5" ht="14.25" customHeight="1" thickBot="1">
      <c r="A8" s="15"/>
      <c r="B8" s="15"/>
      <c r="C8" s="75" t="s">
        <v>614</v>
      </c>
      <c r="D8" s="75">
        <v>2009</v>
      </c>
      <c r="E8" s="75" t="s">
        <v>615</v>
      </c>
    </row>
    <row r="9" spans="1:5" ht="12.75" customHeight="1">
      <c r="A9" s="19"/>
      <c r="B9" s="19"/>
      <c r="C9" s="19"/>
      <c r="D9" s="78"/>
      <c r="E9" s="79"/>
    </row>
    <row r="10" spans="1:5" ht="12.75">
      <c r="A10" s="21" t="s">
        <v>1384</v>
      </c>
      <c r="D10" s="80"/>
      <c r="E10" s="82"/>
    </row>
    <row r="11" spans="1:5" ht="12.75">
      <c r="A11" s="1" t="s">
        <v>1385</v>
      </c>
      <c r="B11" s="41">
        <v>1</v>
      </c>
      <c r="C11" s="600">
        <v>74263600</v>
      </c>
      <c r="D11" s="650">
        <f>'S7  Résultats par org'!$U$10+'S7  Résultats par org'!U21</f>
        <v>74574000</v>
      </c>
      <c r="E11" s="85">
        <f>'S27-1  Revenus taxes'!$I$47</f>
        <v>69121510</v>
      </c>
    </row>
    <row r="12" spans="1:5" ht="12.75">
      <c r="A12" s="1" t="s">
        <v>1386</v>
      </c>
      <c r="B12" s="41">
        <f aca="true" t="shared" si="0" ref="B12:B19">B11+1</f>
        <v>2</v>
      </c>
      <c r="C12" s="600">
        <v>5842400</v>
      </c>
      <c r="D12" s="84">
        <f>'S7  Résultats par org'!$U$11</f>
        <v>6227948</v>
      </c>
      <c r="E12" s="85">
        <f>'S27-2  Paiements tenant lieu'!$I$57</f>
        <v>6020937</v>
      </c>
    </row>
    <row r="13" spans="1:5" ht="12.75">
      <c r="A13" s="1" t="s">
        <v>1387</v>
      </c>
      <c r="B13" s="41">
        <f t="shared" si="0"/>
        <v>3</v>
      </c>
      <c r="C13" s="600"/>
      <c r="D13" s="84"/>
      <c r="E13" s="86"/>
    </row>
    <row r="14" spans="1:5" ht="12.75">
      <c r="A14" s="1" t="s">
        <v>1388</v>
      </c>
      <c r="B14" s="41">
        <f t="shared" si="0"/>
        <v>4</v>
      </c>
      <c r="C14" s="600">
        <v>18503900</v>
      </c>
      <c r="D14" s="87">
        <f>'S7  Résultats par org'!$U$13+'S7  Résultats par org'!U23</f>
        <v>10279571</v>
      </c>
      <c r="E14" s="85">
        <f>'S27-3  Revenus transferts'!$I$70</f>
        <v>13080303</v>
      </c>
    </row>
    <row r="15" spans="1:5" ht="12.75">
      <c r="A15" s="1" t="s">
        <v>1389</v>
      </c>
      <c r="B15" s="41">
        <f t="shared" si="0"/>
        <v>5</v>
      </c>
      <c r="C15" s="600">
        <v>5959100</v>
      </c>
      <c r="D15" s="84">
        <f>'S7  Résultats par org'!U14</f>
        <v>6857327</v>
      </c>
      <c r="E15" s="85">
        <f>'S27-5  Services rendus (2)'!$I$29</f>
        <v>6399534</v>
      </c>
    </row>
    <row r="16" spans="1:5" ht="12.75">
      <c r="A16" s="19" t="s">
        <v>1390</v>
      </c>
      <c r="B16" s="41">
        <f t="shared" si="0"/>
        <v>6</v>
      </c>
      <c r="C16" s="600">
        <f>'S7  Résultats par org'!H15</f>
        <v>2638300</v>
      </c>
      <c r="D16" s="88">
        <f>'S7  Résultats par org'!U15</f>
        <v>4195038</v>
      </c>
      <c r="E16" s="90">
        <f>'S27-5  Services rendus (2)'!$I$37</f>
        <v>3825037</v>
      </c>
    </row>
    <row r="17" spans="1:5" ht="12.75">
      <c r="A17" s="19" t="s">
        <v>1391</v>
      </c>
      <c r="B17" s="41">
        <f t="shared" si="0"/>
        <v>7</v>
      </c>
      <c r="C17" s="600">
        <f>'S7  Résultats par org'!H16</f>
        <v>2871000</v>
      </c>
      <c r="D17" s="88">
        <f>'S7  Résultats par org'!U16</f>
        <v>3454447</v>
      </c>
      <c r="E17" s="90">
        <f>'S27-5  Services rendus (2)'!$I$39</f>
        <v>2904961</v>
      </c>
    </row>
    <row r="18" spans="1:5" ht="12.75">
      <c r="A18" s="19" t="s">
        <v>1392</v>
      </c>
      <c r="B18" s="41">
        <f t="shared" si="0"/>
        <v>8</v>
      </c>
      <c r="C18" s="600">
        <f>'S7  Résultats par org'!H17</f>
        <v>965400</v>
      </c>
      <c r="D18" s="88">
        <f>'S7  Résultats par org'!U17</f>
        <v>750513</v>
      </c>
      <c r="E18" s="90">
        <f>'S27-5  Services rendus (2)'!$I$41</f>
        <v>1182732</v>
      </c>
    </row>
    <row r="19" spans="1:5" ht="12.75">
      <c r="A19" s="19" t="s">
        <v>1393</v>
      </c>
      <c r="B19" s="41">
        <f t="shared" si="0"/>
        <v>9</v>
      </c>
      <c r="C19" s="600">
        <v>1992300</v>
      </c>
      <c r="D19" s="88">
        <f>'S7  Résultats par org'!$U$18+'S7  Résultats par org'!U25+'S7  Résultats par org'!U26</f>
        <v>8214625</v>
      </c>
      <c r="E19" s="90">
        <f>'S27-5  Services rendus (2)'!$I$54</f>
        <v>5280176</v>
      </c>
    </row>
    <row r="20" spans="1:5" ht="12.75">
      <c r="A20" s="19" t="s">
        <v>1394</v>
      </c>
      <c r="B20" s="41"/>
      <c r="C20" s="600"/>
      <c r="D20" s="88"/>
      <c r="E20" s="90"/>
    </row>
    <row r="21" spans="1:5" ht="12.75">
      <c r="A21" s="47" t="s">
        <v>1395</v>
      </c>
      <c r="B21" s="41">
        <f>B19+1</f>
        <v>10</v>
      </c>
      <c r="C21" s="1643">
        <f>'S7  Résultats par org'!H28</f>
        <v>0</v>
      </c>
      <c r="D21" s="92"/>
      <c r="E21" s="93"/>
    </row>
    <row r="22" spans="1:5" ht="12.75" customHeight="1">
      <c r="A22" s="47"/>
      <c r="B22" s="43">
        <f>B21+1</f>
        <v>11</v>
      </c>
      <c r="C22" s="1643">
        <f>SUM(C11:C21)</f>
        <v>113036000</v>
      </c>
      <c r="D22" s="92">
        <f>SUM(D11:D21)</f>
        <v>114553469</v>
      </c>
      <c r="E22" s="93">
        <f>SUM(E11:E21)</f>
        <v>107815190</v>
      </c>
    </row>
    <row r="23" spans="1:5" ht="12.75">
      <c r="A23" s="19"/>
      <c r="B23" s="41"/>
      <c r="C23" s="600"/>
      <c r="D23" s="87"/>
      <c r="E23" s="85"/>
    </row>
    <row r="24" spans="1:5" ht="12.75">
      <c r="A24" s="21" t="s">
        <v>1396</v>
      </c>
      <c r="B24" s="41"/>
      <c r="C24" s="600"/>
      <c r="D24" s="84"/>
      <c r="E24" s="85"/>
    </row>
    <row r="25" spans="1:5" ht="12.75">
      <c r="A25" s="1" t="s">
        <v>1397</v>
      </c>
      <c r="B25" s="41">
        <f>B22+1</f>
        <v>12</v>
      </c>
      <c r="C25" s="600">
        <v>11237679</v>
      </c>
      <c r="D25" s="650">
        <f>'S7  Résultats par org'!U32</f>
        <v>11397892</v>
      </c>
      <c r="E25" s="95">
        <f>'S28-1  Analyse charges'!$N$18</f>
        <v>10425174</v>
      </c>
    </row>
    <row r="26" spans="1:5" ht="12.75">
      <c r="A26" s="1" t="s">
        <v>1398</v>
      </c>
      <c r="B26" s="41">
        <f aca="true" t="shared" si="1" ref="B26:B35">B25+1</f>
        <v>13</v>
      </c>
      <c r="C26" s="600">
        <v>18621937</v>
      </c>
      <c r="D26" s="650">
        <f>'S7  Résultats par org'!U33</f>
        <v>19023160</v>
      </c>
      <c r="E26" s="95">
        <f>'S28-1  Analyse charges'!$N$25</f>
        <v>17493715</v>
      </c>
    </row>
    <row r="27" spans="1:5" ht="12.75">
      <c r="A27" s="1" t="s">
        <v>1399</v>
      </c>
      <c r="B27" s="41">
        <f t="shared" si="1"/>
        <v>14</v>
      </c>
      <c r="C27" s="600">
        <v>26135315</v>
      </c>
      <c r="D27" s="650">
        <f>'S7  Résultats par org'!U34</f>
        <v>32081445</v>
      </c>
      <c r="E27" s="95">
        <f>'S28-1  Analyse charges'!$N$38</f>
        <v>24317415</v>
      </c>
    </row>
    <row r="28" spans="1:5" ht="12.75">
      <c r="A28" s="1" t="s">
        <v>1400</v>
      </c>
      <c r="B28" s="41">
        <f t="shared" si="1"/>
        <v>15</v>
      </c>
      <c r="C28" s="600">
        <v>17456158</v>
      </c>
      <c r="D28" s="650">
        <f>'S7  Résultats par org'!U35</f>
        <v>16758862</v>
      </c>
      <c r="E28" s="95">
        <f>'S28-2  Analyse charges (2)'!$N$28</f>
        <v>15210352</v>
      </c>
    </row>
    <row r="29" spans="1:5" ht="12.75">
      <c r="A29" s="1" t="s">
        <v>1401</v>
      </c>
      <c r="B29" s="41">
        <f t="shared" si="1"/>
        <v>16</v>
      </c>
      <c r="C29" s="600">
        <v>292600</v>
      </c>
      <c r="D29" s="650">
        <f>'S7  Résultats par org'!U36</f>
        <v>449252</v>
      </c>
      <c r="E29" s="95">
        <f>'S28-2  Analyse charges (2)'!$N$34</f>
        <v>233217</v>
      </c>
    </row>
    <row r="30" spans="1:5" ht="12.75">
      <c r="A30" s="1" t="s">
        <v>366</v>
      </c>
      <c r="B30" s="41">
        <f t="shared" si="1"/>
        <v>17</v>
      </c>
      <c r="C30" s="600">
        <v>3682289</v>
      </c>
      <c r="D30" s="650">
        <f>'S7  Résultats par org'!U37</f>
        <v>2954206</v>
      </c>
      <c r="E30" s="95">
        <f>'S28-2  Analyse charges (2)'!$N$47</f>
        <v>3101819</v>
      </c>
    </row>
    <row r="31" spans="1:5" ht="12.75">
      <c r="A31" s="19" t="s">
        <v>367</v>
      </c>
      <c r="B31" s="41">
        <f t="shared" si="1"/>
        <v>18</v>
      </c>
      <c r="C31" s="600">
        <v>15582722</v>
      </c>
      <c r="D31" s="650">
        <f>'S7  Résultats par org'!U38</f>
        <v>14777462</v>
      </c>
      <c r="E31" s="95">
        <f>'S28-3  Analyse charges (3)'!$N$28</f>
        <v>13348985</v>
      </c>
    </row>
    <row r="32" spans="1:5" ht="12.75">
      <c r="A32" s="19" t="s">
        <v>368</v>
      </c>
      <c r="B32" s="41">
        <f t="shared" si="1"/>
        <v>19</v>
      </c>
      <c r="C32" s="600"/>
      <c r="D32" s="650">
        <f>'S7  Résultats par org'!U39</f>
        <v>0</v>
      </c>
      <c r="E32" s="95"/>
    </row>
    <row r="33" spans="1:5" ht="12.75">
      <c r="A33" s="19" t="s">
        <v>369</v>
      </c>
      <c r="B33" s="41">
        <f t="shared" si="1"/>
        <v>20</v>
      </c>
      <c r="C33" s="600">
        <f>10419700</f>
        <v>10419700</v>
      </c>
      <c r="D33" s="650">
        <f>'S7  Résultats par org'!U40</f>
        <v>9906370</v>
      </c>
      <c r="E33" s="95">
        <f>'S28-3  Analyse charges (3)'!$N$39</f>
        <v>9759756</v>
      </c>
    </row>
    <row r="34" spans="1:5" ht="12.75" customHeight="1">
      <c r="A34" s="96"/>
      <c r="B34" s="43">
        <f t="shared" si="1"/>
        <v>21</v>
      </c>
      <c r="C34" s="607">
        <f>SUM(C25:C33)</f>
        <v>103428400</v>
      </c>
      <c r="D34" s="98">
        <f>SUM(D25:D33)</f>
        <v>107348649</v>
      </c>
      <c r="E34" s="99">
        <f>SUM(E25:E33)</f>
        <v>93890433</v>
      </c>
    </row>
    <row r="35" spans="1:5" ht="12.75" customHeight="1">
      <c r="A35" s="100" t="s">
        <v>370</v>
      </c>
      <c r="B35" s="43">
        <f t="shared" si="1"/>
        <v>22</v>
      </c>
      <c r="C35" s="1636">
        <f>C22-C34</f>
        <v>9607600</v>
      </c>
      <c r="D35" s="101">
        <f>D22-D34</f>
        <v>7204820</v>
      </c>
      <c r="E35" s="101">
        <f>E22-E34</f>
        <v>13924757</v>
      </c>
    </row>
    <row r="36" spans="1:5" ht="12.75" customHeight="1">
      <c r="A36" s="52"/>
      <c r="B36" s="44"/>
      <c r="C36" s="102"/>
      <c r="D36" s="103"/>
      <c r="E36" s="104"/>
    </row>
    <row r="37" spans="1:5" ht="12.75">
      <c r="A37" s="29" t="s">
        <v>371</v>
      </c>
      <c r="B37" s="44">
        <f>B35+1</f>
        <v>23</v>
      </c>
      <c r="C37" s="1679">
        <v>175300000</v>
      </c>
      <c r="D37" s="463">
        <f>E42</f>
        <v>175302838</v>
      </c>
      <c r="E37" s="463">
        <v>161378081</v>
      </c>
    </row>
    <row r="38" spans="1:5" ht="12.75">
      <c r="A38" s="54" t="s">
        <v>1057</v>
      </c>
      <c r="B38" s="48">
        <f>B37+1</f>
        <v>24</v>
      </c>
      <c r="C38" s="1735"/>
      <c r="D38" s="787"/>
      <c r="E38" s="1722"/>
    </row>
    <row r="39" spans="1:5" ht="12.75">
      <c r="A39" s="29" t="s">
        <v>372</v>
      </c>
      <c r="B39" s="44"/>
      <c r="C39" s="1679"/>
      <c r="D39" s="784"/>
      <c r="E39" s="463"/>
    </row>
    <row r="40" spans="1:5" ht="12.75">
      <c r="A40" s="54" t="s">
        <v>373</v>
      </c>
      <c r="B40" s="48">
        <f>B38+1</f>
        <v>25</v>
      </c>
      <c r="C40" s="1735">
        <f>SUM(C37:C38)</f>
        <v>175300000</v>
      </c>
      <c r="D40" s="1735">
        <f>SUM(D37:D38)</f>
        <v>175302838</v>
      </c>
      <c r="E40" s="1735">
        <f>SUM(E37:E38)</f>
        <v>161378081</v>
      </c>
    </row>
    <row r="41" spans="1:5" ht="12.75">
      <c r="A41" s="52" t="s">
        <v>663</v>
      </c>
      <c r="B41" s="44"/>
      <c r="C41" s="1679"/>
      <c r="D41" s="784"/>
      <c r="E41" s="784"/>
    </row>
    <row r="42" spans="1:5" ht="12.75" customHeight="1" thickBot="1">
      <c r="A42" s="1502" t="s">
        <v>898</v>
      </c>
      <c r="B42" s="114">
        <f>B40+1</f>
        <v>26</v>
      </c>
      <c r="C42" s="788">
        <f>C40+C35</f>
        <v>184907600</v>
      </c>
      <c r="D42" s="788">
        <f>D40+D35</f>
        <v>182507658</v>
      </c>
      <c r="E42" s="788">
        <f>E40+E35</f>
        <v>175302838</v>
      </c>
    </row>
    <row r="43" spans="1:5" ht="12.75" customHeight="1">
      <c r="A43" s="50"/>
      <c r="B43" s="44"/>
      <c r="C43" s="44"/>
      <c r="D43" s="118"/>
      <c r="E43" s="89"/>
    </row>
    <row r="44" spans="1:5" ht="12.75">
      <c r="A44" s="120" t="s">
        <v>691</v>
      </c>
      <c r="B44" s="121"/>
      <c r="C44" s="121"/>
      <c r="D44" s="122"/>
      <c r="E44" s="123"/>
    </row>
    <row r="45" spans="1:5" ht="14.25" customHeight="1">
      <c r="A45" s="1907" t="s">
        <v>1303</v>
      </c>
      <c r="B45" s="1908"/>
      <c r="C45" s="1908"/>
      <c r="D45" s="1908"/>
      <c r="E45" s="1908"/>
    </row>
    <row r="46" spans="1:5" ht="12.75" customHeight="1">
      <c r="A46" s="1908"/>
      <c r="B46" s="1908"/>
      <c r="C46" s="1908"/>
      <c r="D46" s="1908"/>
      <c r="E46" s="1908"/>
    </row>
    <row r="47" spans="1:5" ht="12.75" customHeight="1">
      <c r="A47" s="1424"/>
      <c r="B47" s="1331"/>
      <c r="C47" s="1331"/>
      <c r="D47" s="1331"/>
      <c r="E47" s="1331"/>
    </row>
    <row r="48" spans="1:7" ht="12.75" customHeight="1">
      <c r="A48" s="1611"/>
      <c r="B48" s="1611"/>
      <c r="C48" s="1611"/>
      <c r="D48" s="1611"/>
      <c r="E48" s="1611"/>
      <c r="F48" s="1611"/>
      <c r="G48" s="1611"/>
    </row>
    <row r="49" spans="1:7" ht="12.75" customHeight="1">
      <c r="A49" s="499"/>
      <c r="B49" s="591"/>
      <c r="C49" s="591"/>
      <c r="D49" s="591"/>
      <c r="E49" s="591"/>
      <c r="F49" s="591"/>
      <c r="G49" s="591"/>
    </row>
    <row r="50" spans="1:7" ht="12.75" customHeight="1">
      <c r="A50" s="67"/>
      <c r="B50" s="67"/>
      <c r="C50" s="67"/>
      <c r="D50" s="67"/>
      <c r="E50" s="67"/>
      <c r="F50" s="67"/>
      <c r="G50" s="67"/>
    </row>
  </sheetData>
  <sheetProtection/>
  <mergeCells count="3">
    <mergeCell ref="D7:E7"/>
    <mergeCell ref="B5:C5"/>
    <mergeCell ref="A45:E46"/>
  </mergeCells>
  <printOptions/>
  <pageMargins left="0.3937007874015748" right="0.1968503937007874" top="0.5905511811023623" bottom="0.3937007874015748" header="0.3937007874015748" footer="0.3937007874015748"/>
  <pageSetup horizontalDpi="600" verticalDpi="600" orientation="portrait" paperSize="9" r:id="rId1"/>
  <headerFooter alignWithMargins="0">
    <oddHeader>&amp;L&amp;9Organisme __&amp;UMunicipalité XYZ&amp;U_______________________&amp;R&amp;9Code géographique __&amp;U99999&amp;U_____</oddHeader>
    <oddFooter>&amp;LS18</oddFooter>
  </headerFooter>
</worksheet>
</file>

<file path=xl/worksheets/sheet16.xml><?xml version="1.0" encoding="utf-8"?>
<worksheet xmlns="http://schemas.openxmlformats.org/spreadsheetml/2006/main" xmlns:r="http://schemas.openxmlformats.org/officeDocument/2006/relationships">
  <sheetPr codeName="Feuil5"/>
  <dimension ref="A1:K48"/>
  <sheetViews>
    <sheetView zoomScalePageLayoutView="0" workbookViewId="0" topLeftCell="A18">
      <selection activeCell="G34" sqref="G34"/>
    </sheetView>
  </sheetViews>
  <sheetFormatPr defaultColWidth="11.421875" defaultRowHeight="12.75"/>
  <cols>
    <col min="1" max="1" width="47.421875" style="1" customWidth="1"/>
    <col min="2" max="2" width="2.421875" style="1" customWidth="1"/>
    <col min="3" max="3" width="1.1484375" style="1" customWidth="1"/>
    <col min="4" max="4" width="13.7109375" style="1" customWidth="1"/>
    <col min="5" max="6" width="1.28515625" style="1" customWidth="1"/>
    <col min="7" max="7" width="13.7109375" style="1" customWidth="1"/>
    <col min="8" max="9" width="1.28515625" style="1" customWidth="1"/>
    <col min="10" max="10" width="13.7109375" style="1" customWidth="1"/>
    <col min="11" max="11" width="1.28515625" style="1" customWidth="1"/>
    <col min="12" max="16384" width="11.421875" style="1" customWidth="1"/>
  </cols>
  <sheetData>
    <row r="1" spans="1:10" ht="12.75">
      <c r="A1" s="63"/>
      <c r="B1" s="63"/>
      <c r="C1" s="63"/>
      <c r="D1" s="63"/>
      <c r="E1" s="64"/>
      <c r="F1" s="64"/>
      <c r="G1" s="65"/>
      <c r="H1" s="65"/>
      <c r="I1" s="65"/>
      <c r="J1" s="66"/>
    </row>
    <row r="2" spans="1:10" ht="12.75">
      <c r="A2" s="67"/>
      <c r="B2" s="67"/>
      <c r="C2" s="67"/>
      <c r="D2" s="67"/>
      <c r="E2" s="64"/>
      <c r="F2" s="64"/>
      <c r="G2" s="65"/>
      <c r="H2" s="65"/>
      <c r="I2" s="65"/>
      <c r="J2" s="66"/>
    </row>
    <row r="3" spans="1:10" ht="12.75">
      <c r="A3" s="68" t="s">
        <v>690</v>
      </c>
      <c r="B3" s="68"/>
      <c r="C3" s="68"/>
      <c r="D3" s="68"/>
      <c r="E3" s="64"/>
      <c r="F3" s="64"/>
      <c r="G3" s="65"/>
      <c r="H3" s="65"/>
      <c r="I3" s="65"/>
      <c r="J3" s="66"/>
    </row>
    <row r="4" spans="1:10" ht="12.75">
      <c r="A4" s="69" t="s">
        <v>613</v>
      </c>
      <c r="B4" s="69"/>
      <c r="C4" s="69"/>
      <c r="D4" s="69"/>
      <c r="E4" s="70"/>
      <c r="F4" s="70"/>
      <c r="G4" s="71"/>
      <c r="H4" s="71"/>
      <c r="I4" s="71"/>
      <c r="J4" s="72"/>
    </row>
    <row r="5" spans="1:10" ht="12.75">
      <c r="A5" s="69"/>
      <c r="B5" s="69"/>
      <c r="C5" s="69"/>
      <c r="D5" s="69"/>
      <c r="E5" s="70"/>
      <c r="F5" s="70"/>
      <c r="G5" s="71"/>
      <c r="H5" s="71"/>
      <c r="I5" s="71"/>
      <c r="J5" s="72"/>
    </row>
    <row r="6" spans="1:10" ht="54.75" customHeight="1">
      <c r="A6" s="31"/>
      <c r="B6" s="31"/>
      <c r="C6" s="31"/>
      <c r="D6" s="31"/>
      <c r="E6" s="272"/>
      <c r="F6" s="272"/>
      <c r="G6" s="57"/>
      <c r="H6" s="57"/>
      <c r="I6" s="57"/>
      <c r="J6" s="518"/>
    </row>
    <row r="7" spans="1:11" ht="12.75" customHeight="1">
      <c r="A7" s="31"/>
      <c r="B7" s="31"/>
      <c r="C7" s="31"/>
      <c r="D7" s="1627" t="s">
        <v>1325</v>
      </c>
      <c r="E7" s="1508"/>
      <c r="F7" s="1508"/>
      <c r="G7" s="1905" t="s">
        <v>616</v>
      </c>
      <c r="H7" s="1906"/>
      <c r="I7" s="1906"/>
      <c r="J7" s="1906"/>
      <c r="K7" s="1536"/>
    </row>
    <row r="8" spans="1:11" ht="15" customHeight="1" thickBot="1">
      <c r="A8" s="15"/>
      <c r="B8" s="15"/>
      <c r="C8" s="15"/>
      <c r="D8" s="75" t="s">
        <v>614</v>
      </c>
      <c r="E8" s="76"/>
      <c r="F8" s="76"/>
      <c r="G8" s="75">
        <v>2009</v>
      </c>
      <c r="H8" s="76"/>
      <c r="I8" s="76"/>
      <c r="J8" s="75" t="s">
        <v>615</v>
      </c>
      <c r="K8" s="76"/>
    </row>
    <row r="9" spans="5:10" ht="12.75">
      <c r="E9" s="519"/>
      <c r="F9" s="519"/>
      <c r="G9" s="520"/>
      <c r="H9" s="520"/>
      <c r="I9" s="520"/>
      <c r="J9" s="521"/>
    </row>
    <row r="10" spans="1:11" ht="12.75">
      <c r="A10" s="46" t="s">
        <v>1159</v>
      </c>
      <c r="B10" s="274">
        <v>1</v>
      </c>
      <c r="C10" s="46"/>
      <c r="D10" s="522">
        <f>'S18  État résultats'!C35</f>
        <v>9607600</v>
      </c>
      <c r="E10" s="47"/>
      <c r="F10" s="47"/>
      <c r="G10" s="522">
        <f>'S18  État résultats'!D35</f>
        <v>7204820</v>
      </c>
      <c r="H10" s="524"/>
      <c r="I10" s="524"/>
      <c r="J10" s="523">
        <f>'S18  État résultats'!E35</f>
        <v>13924757</v>
      </c>
      <c r="K10" s="47"/>
    </row>
    <row r="11" spans="1:10" ht="12.75">
      <c r="A11" s="52"/>
      <c r="B11" s="273"/>
      <c r="C11" s="52"/>
      <c r="D11" s="525"/>
      <c r="G11" s="526"/>
      <c r="H11" s="527"/>
      <c r="I11" s="527"/>
      <c r="J11" s="104"/>
    </row>
    <row r="12" spans="1:10" ht="12.75">
      <c r="A12" s="31" t="s">
        <v>1160</v>
      </c>
      <c r="B12" s="273"/>
      <c r="C12" s="31"/>
      <c r="D12" s="528"/>
      <c r="G12" s="529"/>
      <c r="H12" s="73"/>
      <c r="I12" s="73"/>
      <c r="J12" s="530"/>
    </row>
    <row r="13" spans="1:10" ht="12.75">
      <c r="A13" s="31"/>
      <c r="B13" s="273"/>
      <c r="C13" s="31"/>
      <c r="D13" s="528"/>
      <c r="G13" s="529"/>
      <c r="H13" s="73"/>
      <c r="I13" s="73"/>
      <c r="J13" s="530"/>
    </row>
    <row r="14" spans="1:11" ht="12.75">
      <c r="A14" s="31" t="s">
        <v>490</v>
      </c>
      <c r="B14" s="273">
        <f>B10+1</f>
        <v>2</v>
      </c>
      <c r="C14" s="544" t="s">
        <v>1279</v>
      </c>
      <c r="D14" s="528">
        <v>62997817</v>
      </c>
      <c r="E14" s="592" t="s">
        <v>1280</v>
      </c>
      <c r="F14" s="544" t="s">
        <v>1279</v>
      </c>
      <c r="G14" s="112">
        <f>'S10  Var. dette nette par org.'!V15</f>
        <v>54230498</v>
      </c>
      <c r="H14" s="592" t="s">
        <v>1280</v>
      </c>
      <c r="I14" s="544" t="s">
        <v>1279</v>
      </c>
      <c r="J14" s="95">
        <v>43344611</v>
      </c>
      <c r="K14" s="592" t="s">
        <v>1280</v>
      </c>
    </row>
    <row r="15" spans="1:10" ht="12.75">
      <c r="A15" s="31"/>
      <c r="B15" s="273"/>
      <c r="C15" s="31"/>
      <c r="D15" s="528"/>
      <c r="G15" s="112"/>
      <c r="H15" s="73"/>
      <c r="I15" s="73"/>
      <c r="J15" s="104"/>
    </row>
    <row r="16" spans="1:10" ht="12.75">
      <c r="A16" s="31" t="s">
        <v>581</v>
      </c>
      <c r="B16" s="273">
        <f>B14+1</f>
        <v>3</v>
      </c>
      <c r="C16" s="31"/>
      <c r="D16" s="528">
        <v>135000</v>
      </c>
      <c r="G16" s="112">
        <f>'S10  Var. dette nette par org.'!V17</f>
        <v>122251</v>
      </c>
      <c r="H16" s="73"/>
      <c r="I16" s="73"/>
      <c r="J16" s="95">
        <v>52802</v>
      </c>
    </row>
    <row r="17" spans="1:10" ht="12.75">
      <c r="A17" s="31"/>
      <c r="B17" s="273"/>
      <c r="C17" s="31"/>
      <c r="D17" s="528"/>
      <c r="G17" s="112"/>
      <c r="H17" s="73"/>
      <c r="I17" s="73"/>
      <c r="J17" s="95"/>
    </row>
    <row r="18" spans="1:10" ht="12.75">
      <c r="A18" s="29" t="s">
        <v>582</v>
      </c>
      <c r="B18" s="273">
        <f>B16+1</f>
        <v>4</v>
      </c>
      <c r="C18" s="29"/>
      <c r="D18" s="282">
        <v>17218000</v>
      </c>
      <c r="G18" s="112">
        <f>'S10  Var. dette nette par org.'!V19</f>
        <v>17195674</v>
      </c>
      <c r="H18" s="73"/>
      <c r="I18" s="73"/>
      <c r="J18" s="104">
        <v>15406258</v>
      </c>
    </row>
    <row r="19" spans="1:10" ht="12.75" customHeight="1">
      <c r="A19" s="50"/>
      <c r="B19" s="273"/>
      <c r="C19" s="50"/>
      <c r="D19" s="531"/>
      <c r="G19" s="112"/>
      <c r="H19" s="73"/>
      <c r="I19" s="73"/>
      <c r="J19" s="104"/>
    </row>
    <row r="20" spans="1:10" ht="12.75">
      <c r="A20" s="29" t="s">
        <v>583</v>
      </c>
      <c r="B20" s="273">
        <f>B18+1</f>
        <v>5</v>
      </c>
      <c r="C20" s="29"/>
      <c r="D20" s="282"/>
      <c r="G20" s="112">
        <f>'S10  Var. dette nette par org.'!V21</f>
        <v>730903</v>
      </c>
      <c r="H20" s="73"/>
      <c r="I20" s="73"/>
      <c r="J20" s="104">
        <v>58376</v>
      </c>
    </row>
    <row r="21" spans="1:10" ht="12.75">
      <c r="A21" s="29"/>
      <c r="B21" s="273"/>
      <c r="C21" s="29"/>
      <c r="D21" s="282"/>
      <c r="G21" s="104"/>
      <c r="H21" s="527"/>
      <c r="I21" s="527"/>
      <c r="J21" s="104"/>
    </row>
    <row r="22" spans="1:10" ht="12.75">
      <c r="A22" s="47" t="s">
        <v>1211</v>
      </c>
      <c r="B22" s="273">
        <f>B20+1</f>
        <v>6</v>
      </c>
      <c r="C22" s="47"/>
      <c r="D22" s="49"/>
      <c r="G22" s="112">
        <f>'S10  Var. dette nette par org.'!V23</f>
        <v>0</v>
      </c>
      <c r="H22" s="524"/>
      <c r="I22" s="524"/>
      <c r="J22" s="108"/>
    </row>
    <row r="23" spans="1:11" ht="12.75" customHeight="1">
      <c r="A23" s="47"/>
      <c r="B23" s="418">
        <f>B22+1</f>
        <v>7</v>
      </c>
      <c r="C23" s="47"/>
      <c r="D23" s="49">
        <f>-D14+D16+D18+D20+D22</f>
        <v>-45644817</v>
      </c>
      <c r="E23" s="33"/>
      <c r="F23" s="33"/>
      <c r="G23" s="37">
        <f>-G14+G16+G18+G20+G22</f>
        <v>-36181670</v>
      </c>
      <c r="H23" s="524"/>
      <c r="I23" s="524"/>
      <c r="J23" s="49">
        <f>-J14+J16+J18+J20+J22</f>
        <v>-27827175</v>
      </c>
      <c r="K23" s="33"/>
    </row>
    <row r="24" spans="1:10" ht="12.75" customHeight="1">
      <c r="A24" s="19"/>
      <c r="B24" s="273"/>
      <c r="C24" s="19"/>
      <c r="D24" s="40"/>
      <c r="G24" s="104"/>
      <c r="H24" s="527"/>
      <c r="I24" s="527"/>
      <c r="J24" s="104"/>
    </row>
    <row r="25" spans="1:10" ht="14.25" customHeight="1">
      <c r="A25" s="19" t="s">
        <v>488</v>
      </c>
      <c r="B25" s="273">
        <f>B23+1</f>
        <v>8</v>
      </c>
      <c r="C25" s="19"/>
      <c r="D25" s="40">
        <v>150000</v>
      </c>
      <c r="G25" s="104">
        <f>'S10  Var. dette nette par org.'!V26</f>
        <v>1267372</v>
      </c>
      <c r="H25" s="527"/>
      <c r="I25" s="527"/>
      <c r="J25" s="104">
        <v>-1046710</v>
      </c>
    </row>
    <row r="26" spans="1:10" ht="12.75" customHeight="1">
      <c r="A26" s="19"/>
      <c r="B26" s="273"/>
      <c r="C26" s="19"/>
      <c r="D26" s="40"/>
      <c r="G26" s="104"/>
      <c r="H26" s="527"/>
      <c r="I26" s="527"/>
      <c r="J26" s="104"/>
    </row>
    <row r="27" spans="1:10" ht="12.75">
      <c r="A27" s="1" t="s">
        <v>1310</v>
      </c>
      <c r="B27" s="273">
        <f>B25+1</f>
        <v>9</v>
      </c>
      <c r="D27" s="27">
        <v>-130000</v>
      </c>
      <c r="G27" s="104">
        <f>'S10  Var. dette nette par org.'!V28</f>
        <v>-128016</v>
      </c>
      <c r="H27" s="396"/>
      <c r="I27" s="396"/>
      <c r="J27" s="95">
        <v>-20058</v>
      </c>
    </row>
    <row r="28" spans="1:10" ht="12.75">
      <c r="A28" s="19"/>
      <c r="B28" s="273"/>
      <c r="C28" s="19"/>
      <c r="D28" s="40"/>
      <c r="G28" s="104"/>
      <c r="H28" s="527"/>
      <c r="I28" s="527"/>
      <c r="J28" s="95"/>
    </row>
    <row r="29" spans="1:10" ht="12.75">
      <c r="A29" s="19" t="s">
        <v>1311</v>
      </c>
      <c r="B29" s="273">
        <f>B27+1</f>
        <v>10</v>
      </c>
      <c r="C29" s="19"/>
      <c r="D29" s="40">
        <v>123000</v>
      </c>
      <c r="G29" s="104">
        <f>'S10  Var. dette nette par org.'!V30</f>
        <v>-287227</v>
      </c>
      <c r="H29" s="73"/>
      <c r="I29" s="73"/>
      <c r="J29" s="104">
        <v>560524</v>
      </c>
    </row>
    <row r="30" spans="1:11" ht="12.75" customHeight="1">
      <c r="A30" s="100"/>
      <c r="B30" s="418">
        <f>B29+1</f>
        <v>11</v>
      </c>
      <c r="C30" s="100"/>
      <c r="D30" s="281">
        <f>SUM(D25:D29)</f>
        <v>143000</v>
      </c>
      <c r="E30" s="33"/>
      <c r="F30" s="33"/>
      <c r="G30" s="281">
        <f>SUM(G25:G29)</f>
        <v>852129</v>
      </c>
      <c r="H30" s="300"/>
      <c r="I30" s="300"/>
      <c r="J30" s="281">
        <f>SUM(J25:J29)</f>
        <v>-506244</v>
      </c>
      <c r="K30" s="33"/>
    </row>
    <row r="31" spans="1:10" ht="12.75" customHeight="1">
      <c r="A31" s="52" t="s">
        <v>1312</v>
      </c>
      <c r="B31" s="273"/>
      <c r="C31" s="52"/>
      <c r="D31" s="525"/>
      <c r="G31" s="525"/>
      <c r="H31" s="73"/>
      <c r="I31" s="73"/>
      <c r="J31" s="525"/>
    </row>
    <row r="32" spans="1:11" ht="12.75" customHeight="1">
      <c r="A32" s="46" t="s">
        <v>17</v>
      </c>
      <c r="B32" s="274">
        <f>B30+1</f>
        <v>12</v>
      </c>
      <c r="C32" s="46"/>
      <c r="D32" s="522">
        <f>+D10+D23+D30</f>
        <v>-35894217</v>
      </c>
      <c r="E32" s="47"/>
      <c r="F32" s="47"/>
      <c r="G32" s="522">
        <f>+G10+G23+G30</f>
        <v>-28124721</v>
      </c>
      <c r="H32" s="397"/>
      <c r="I32" s="397"/>
      <c r="J32" s="522">
        <f>+J10+J23+J30</f>
        <v>-14408662</v>
      </c>
      <c r="K32" s="47"/>
    </row>
    <row r="33" spans="1:10" ht="12.75" customHeight="1">
      <c r="A33" s="52"/>
      <c r="B33" s="273"/>
      <c r="C33" s="52"/>
      <c r="D33" s="525"/>
      <c r="G33" s="112"/>
      <c r="H33" s="73"/>
      <c r="I33" s="73"/>
      <c r="J33" s="104"/>
    </row>
    <row r="34" spans="1:10" ht="12.75">
      <c r="A34" s="29" t="s">
        <v>18</v>
      </c>
      <c r="B34" s="273">
        <f>B32+1</f>
        <v>13</v>
      </c>
      <c r="C34" s="29"/>
      <c r="D34" s="282">
        <v>-196145384</v>
      </c>
      <c r="G34" s="112">
        <v>-195768899</v>
      </c>
      <c r="H34" s="73"/>
      <c r="I34" s="73"/>
      <c r="J34" s="104">
        <v>-181360237</v>
      </c>
    </row>
    <row r="35" spans="1:11" ht="12.75">
      <c r="A35" s="54" t="s">
        <v>1057</v>
      </c>
      <c r="B35" s="274">
        <f>B34+1</f>
        <v>14</v>
      </c>
      <c r="C35" s="54"/>
      <c r="D35" s="284"/>
      <c r="E35" s="47"/>
      <c r="F35" s="47"/>
      <c r="G35" s="108">
        <f>'S10  Var. dette nette par org.'!V36</f>
        <v>0</v>
      </c>
      <c r="H35" s="397"/>
      <c r="I35" s="397"/>
      <c r="J35" s="108"/>
      <c r="K35" s="47"/>
    </row>
    <row r="36" spans="1:10" ht="12.75">
      <c r="A36" s="29" t="s">
        <v>19</v>
      </c>
      <c r="B36" s="273"/>
      <c r="C36" s="29"/>
      <c r="D36" s="282"/>
      <c r="G36" s="112"/>
      <c r="H36" s="73"/>
      <c r="I36" s="73"/>
      <c r="J36" s="104"/>
    </row>
    <row r="37" spans="1:11" ht="12.75" customHeight="1">
      <c r="A37" s="47" t="s">
        <v>20</v>
      </c>
      <c r="B37" s="274">
        <f>B35+1</f>
        <v>15</v>
      </c>
      <c r="C37" s="47"/>
      <c r="D37" s="49">
        <f>+D34+D35</f>
        <v>-196145384</v>
      </c>
      <c r="E37" s="47"/>
      <c r="F37" s="47"/>
      <c r="G37" s="49">
        <f>G34+G35</f>
        <v>-195768899</v>
      </c>
      <c r="H37" s="397"/>
      <c r="I37" s="397"/>
      <c r="J37" s="49">
        <f>+J34+J35</f>
        <v>-181360237</v>
      </c>
      <c r="K37" s="47"/>
    </row>
    <row r="38" spans="1:10" ht="12.75" customHeight="1">
      <c r="A38" s="19"/>
      <c r="B38" s="273"/>
      <c r="C38" s="19"/>
      <c r="D38" s="40"/>
      <c r="G38" s="112"/>
      <c r="H38" s="73"/>
      <c r="I38" s="73"/>
      <c r="J38" s="112"/>
    </row>
    <row r="39" spans="1:10" ht="12.75" customHeight="1">
      <c r="A39" s="52" t="s">
        <v>897</v>
      </c>
      <c r="B39" s="273"/>
      <c r="C39" s="52"/>
      <c r="D39" s="525"/>
      <c r="G39" s="112"/>
      <c r="H39" s="73"/>
      <c r="I39" s="73"/>
      <c r="J39" s="112"/>
    </row>
    <row r="40" spans="1:11" ht="12.75" customHeight="1" thickBot="1">
      <c r="A40" s="238" t="s">
        <v>898</v>
      </c>
      <c r="B40" s="275">
        <f>B37+1</f>
        <v>16</v>
      </c>
      <c r="C40" s="238"/>
      <c r="D40" s="403">
        <f>D32+D37</f>
        <v>-232039601</v>
      </c>
      <c r="E40" s="15"/>
      <c r="F40" s="15"/>
      <c r="G40" s="403">
        <f>G32+G37</f>
        <v>-223893620</v>
      </c>
      <c r="H40" s="533"/>
      <c r="I40" s="533"/>
      <c r="J40" s="403">
        <f>J32+J37</f>
        <v>-195768899</v>
      </c>
      <c r="K40" s="15"/>
    </row>
    <row r="41" spans="1:10" ht="12.75">
      <c r="A41" s="19"/>
      <c r="B41" s="19"/>
      <c r="C41" s="19"/>
      <c r="D41" s="19"/>
      <c r="E41" s="19"/>
      <c r="F41" s="19"/>
      <c r="G41" s="19"/>
      <c r="H41" s="19"/>
      <c r="I41" s="19"/>
      <c r="J41" s="19"/>
    </row>
    <row r="42" spans="1:10" ht="12.75">
      <c r="A42" s="120" t="s">
        <v>691</v>
      </c>
      <c r="B42" s="121"/>
      <c r="C42" s="121"/>
      <c r="D42" s="121"/>
      <c r="E42" s="121"/>
      <c r="F42" s="121"/>
      <c r="G42" s="122"/>
      <c r="H42" s="122"/>
      <c r="I42" s="122"/>
      <c r="J42" s="123"/>
    </row>
    <row r="43" ht="7.5" customHeight="1">
      <c r="A43" s="1424"/>
    </row>
    <row r="44" spans="1:11" ht="12.75" customHeight="1">
      <c r="A44" s="499"/>
      <c r="B44" s="591"/>
      <c r="C44" s="591"/>
      <c r="D44" s="591"/>
      <c r="E44" s="591"/>
      <c r="F44" s="591"/>
      <c r="G44" s="591"/>
      <c r="H44" s="591"/>
      <c r="I44" s="591"/>
      <c r="J44" s="591"/>
      <c r="K44" s="591"/>
    </row>
    <row r="45" spans="1:11" ht="12.75" customHeight="1">
      <c r="A45" s="67"/>
      <c r="B45" s="67"/>
      <c r="C45" s="67"/>
      <c r="D45" s="67"/>
      <c r="E45" s="67"/>
      <c r="F45" s="67"/>
      <c r="G45" s="67"/>
      <c r="H45" s="67"/>
      <c r="I45" s="67"/>
      <c r="J45" s="67"/>
      <c r="K45" s="67"/>
    </row>
    <row r="48" spans="1:10" ht="12.75" customHeight="1">
      <c r="A48" s="1407"/>
      <c r="B48" s="1407"/>
      <c r="C48" s="1407"/>
      <c r="D48" s="1407"/>
      <c r="E48" s="1407"/>
      <c r="F48" s="1407"/>
      <c r="G48" s="1407"/>
      <c r="H48" s="1407"/>
      <c r="I48" s="1407"/>
      <c r="J48" s="1407"/>
    </row>
  </sheetData>
  <sheetProtection/>
  <mergeCells count="1">
    <mergeCell ref="G7:J7"/>
  </mergeCells>
  <printOptions/>
  <pageMargins left="0.3937007874015748" right="0.3937007874015748" top="0.5905511811023623" bottom="0.3937007874015748" header="0.5905511811023623" footer="0.3937007874015748"/>
  <pageSetup horizontalDpi="600" verticalDpi="600" orientation="portrait" paperSize="9" scale="95" r:id="rId1"/>
  <headerFooter alignWithMargins="0">
    <oddHeader>&amp;L&amp;9Organisme __&amp;UMunicipalité XYZ&amp;U_______________________&amp;R&amp;9Code géographique __&amp;U99999&amp;U_____</oddHeader>
    <oddFooter>&amp;LS19</oddFooter>
  </headerFooter>
</worksheet>
</file>

<file path=xl/worksheets/sheet17.xml><?xml version="1.0" encoding="utf-8"?>
<worksheet xmlns="http://schemas.openxmlformats.org/spreadsheetml/2006/main" xmlns:r="http://schemas.openxmlformats.org/officeDocument/2006/relationships">
  <sheetPr codeName="Feuil2"/>
  <dimension ref="A3:L52"/>
  <sheetViews>
    <sheetView showZeros="0" zoomScalePageLayoutView="0" workbookViewId="0" topLeftCell="A13">
      <selection activeCell="G39" sqref="G39"/>
    </sheetView>
  </sheetViews>
  <sheetFormatPr defaultColWidth="11.421875" defaultRowHeight="12.75"/>
  <cols>
    <col min="1" max="1" width="45.57421875" style="1" customWidth="1"/>
    <col min="2" max="3" width="1.7109375" style="1" customWidth="1"/>
    <col min="4" max="4" width="2.57421875" style="1" customWidth="1"/>
    <col min="5" max="5" width="15.7109375" style="1" customWidth="1"/>
    <col min="6" max="6" width="2.7109375" style="1" customWidth="1"/>
    <col min="7" max="7" width="16.421875" style="1" customWidth="1"/>
    <col min="8" max="16384" width="11.421875" style="1" customWidth="1"/>
  </cols>
  <sheetData>
    <row r="3" spans="1:7" ht="12.75">
      <c r="A3" s="1924" t="s">
        <v>692</v>
      </c>
      <c r="B3" s="1924"/>
      <c r="C3" s="1924"/>
      <c r="D3" s="1924"/>
      <c r="E3" s="1924"/>
      <c r="F3" s="1924"/>
      <c r="G3" s="1924"/>
    </row>
    <row r="4" spans="1:7" ht="12.75" customHeight="1">
      <c r="A4" s="1930" t="s">
        <v>1271</v>
      </c>
      <c r="B4" s="1930"/>
      <c r="C4" s="1930"/>
      <c r="D4" s="1930"/>
      <c r="E4" s="1930"/>
      <c r="F4" s="1930"/>
      <c r="G4" s="1930"/>
    </row>
    <row r="5" spans="1:7" ht="12.75" customHeight="1">
      <c r="A5" s="5"/>
      <c r="B5" s="5"/>
      <c r="C5" s="5"/>
      <c r="D5" s="5"/>
      <c r="E5" s="5"/>
      <c r="F5" s="5"/>
      <c r="G5" s="5"/>
    </row>
    <row r="6" spans="1:7" ht="12.75" customHeight="1" thickBot="1">
      <c r="A6" s="323"/>
      <c r="B6" s="321"/>
      <c r="C6" s="323"/>
      <c r="D6" s="323"/>
      <c r="E6" s="445" t="s">
        <v>614</v>
      </c>
      <c r="F6" s="446"/>
      <c r="G6" s="447" t="s">
        <v>615</v>
      </c>
    </row>
    <row r="7" spans="1:7" ht="12.75" customHeight="1">
      <c r="A7" s="29"/>
      <c r="B7" s="171"/>
      <c r="C7" s="29"/>
      <c r="D7" s="29"/>
      <c r="E7" s="448"/>
      <c r="F7" s="449"/>
      <c r="G7" s="450"/>
    </row>
    <row r="8" spans="1:7" ht="12.75" customHeight="1">
      <c r="A8" s="4" t="s">
        <v>354</v>
      </c>
      <c r="B8" s="394"/>
      <c r="D8" s="22"/>
      <c r="E8" s="81"/>
      <c r="F8" s="81"/>
      <c r="G8" s="82"/>
    </row>
    <row r="9" spans="1:8" ht="12.75">
      <c r="A9" s="31" t="s">
        <v>1058</v>
      </c>
      <c r="B9" s="394"/>
      <c r="D9" s="22">
        <v>1</v>
      </c>
      <c r="E9" s="451">
        <f>'S11  Situat. fin. par org.'!K10</f>
        <v>3062838</v>
      </c>
      <c r="F9" s="452"/>
      <c r="G9" s="453">
        <f>'S11  Situat. fin. par org.'!M10</f>
        <v>9855983</v>
      </c>
      <c r="H9" s="454"/>
    </row>
    <row r="10" spans="1:8" ht="12.75">
      <c r="A10" s="31" t="s">
        <v>1059</v>
      </c>
      <c r="B10" s="394"/>
      <c r="D10" s="22">
        <f aca="true" t="shared" si="0" ref="D10:D17">D9+1</f>
        <v>2</v>
      </c>
      <c r="E10" s="451"/>
      <c r="F10" s="452"/>
      <c r="G10" s="453"/>
      <c r="H10" s="2"/>
    </row>
    <row r="11" spans="1:8" ht="12.75">
      <c r="A11" s="31" t="s">
        <v>1060</v>
      </c>
      <c r="B11" s="394"/>
      <c r="D11" s="22">
        <f t="shared" si="0"/>
        <v>3</v>
      </c>
      <c r="E11" s="451">
        <f>'S11  Situat. fin. par org.'!K12</f>
        <v>60919685</v>
      </c>
      <c r="F11" s="456"/>
      <c r="G11" s="453">
        <f>'S11  Situat. fin. par org.'!M12</f>
        <v>60374196</v>
      </c>
      <c r="H11" s="2"/>
    </row>
    <row r="12" spans="1:7" ht="12.75">
      <c r="A12" s="31" t="s">
        <v>1061</v>
      </c>
      <c r="B12" s="394"/>
      <c r="D12" s="22">
        <f t="shared" si="0"/>
        <v>4</v>
      </c>
      <c r="E12" s="455"/>
      <c r="F12" s="456"/>
      <c r="G12" s="453">
        <f>'S11  Situat. fin. par org.'!M13</f>
        <v>218652</v>
      </c>
    </row>
    <row r="13" spans="1:7" ht="12.75">
      <c r="A13" s="31" t="s">
        <v>1062</v>
      </c>
      <c r="B13" s="394"/>
      <c r="D13" s="22">
        <f t="shared" si="0"/>
        <v>5</v>
      </c>
      <c r="E13" s="455"/>
      <c r="F13" s="456"/>
      <c r="G13" s="455"/>
    </row>
    <row r="14" spans="1:7" ht="12.75">
      <c r="A14" s="31" t="s">
        <v>358</v>
      </c>
      <c r="B14" s="394"/>
      <c r="D14" s="22">
        <f t="shared" si="0"/>
        <v>6</v>
      </c>
      <c r="E14" s="455"/>
      <c r="F14" s="456"/>
      <c r="G14" s="453"/>
    </row>
    <row r="15" spans="1:7" ht="12.75">
      <c r="A15" s="31" t="s">
        <v>1063</v>
      </c>
      <c r="B15" s="394"/>
      <c r="D15" s="22">
        <f t="shared" si="0"/>
        <v>7</v>
      </c>
      <c r="E15" s="455"/>
      <c r="F15" s="456"/>
      <c r="G15" s="453"/>
    </row>
    <row r="16" spans="1:7" ht="12.75">
      <c r="A16" s="31" t="s">
        <v>1064</v>
      </c>
      <c r="B16" s="394"/>
      <c r="D16" s="22">
        <f t="shared" si="0"/>
        <v>8</v>
      </c>
      <c r="E16" s="451">
        <f>'S11  Situat. fin. par org.'!K17</f>
        <v>1867483</v>
      </c>
      <c r="F16" s="456"/>
      <c r="G16" s="453">
        <f>'S11  Situat. fin. par org.'!M17</f>
        <v>9863</v>
      </c>
    </row>
    <row r="17" spans="1:7" ht="12.75" customHeight="1">
      <c r="A17" s="100"/>
      <c r="B17" s="417"/>
      <c r="C17" s="33"/>
      <c r="D17" s="34">
        <f t="shared" si="0"/>
        <v>9</v>
      </c>
      <c r="E17" s="457">
        <f>SUM(E9:E16)</f>
        <v>65850006</v>
      </c>
      <c r="F17" s="458"/>
      <c r="G17" s="459">
        <f>SUM(G9:G16)</f>
        <v>70458694</v>
      </c>
    </row>
    <row r="18" spans="1:7" ht="12.75">
      <c r="A18" s="31"/>
      <c r="B18" s="325"/>
      <c r="C18" s="19"/>
      <c r="D18" s="38"/>
      <c r="E18" s="460"/>
      <c r="F18" s="461"/>
      <c r="G18" s="453"/>
    </row>
    <row r="19" spans="1:7" ht="12.75">
      <c r="A19" s="4" t="s">
        <v>360</v>
      </c>
      <c r="B19" s="394"/>
      <c r="D19" s="22"/>
      <c r="E19" s="462"/>
      <c r="F19" s="456"/>
      <c r="G19" s="453"/>
    </row>
    <row r="20" spans="1:7" ht="12.75">
      <c r="A20" s="31" t="s">
        <v>361</v>
      </c>
      <c r="B20" s="394"/>
      <c r="D20" s="22">
        <f>D17+1</f>
        <v>10</v>
      </c>
      <c r="E20" s="463"/>
      <c r="F20" s="456"/>
      <c r="G20" s="453">
        <f>'S11  Situat. fin. par org.'!M21</f>
        <v>45568</v>
      </c>
    </row>
    <row r="21" spans="1:7" ht="12.75">
      <c r="A21" s="31" t="s">
        <v>362</v>
      </c>
      <c r="B21" s="394"/>
      <c r="D21" s="22">
        <f aca="true" t="shared" si="1" ref="D21:D26">D20+1</f>
        <v>11</v>
      </c>
      <c r="E21" s="460">
        <f>'S11  Situat. fin. par org.'!K22</f>
        <v>26791000</v>
      </c>
      <c r="F21" s="456"/>
      <c r="G21" s="453">
        <f>'S11  Situat. fin. par org.'!M22</f>
        <v>24500000</v>
      </c>
    </row>
    <row r="22" spans="1:8" ht="12.75">
      <c r="A22" s="31" t="s">
        <v>1065</v>
      </c>
      <c r="B22" s="394"/>
      <c r="D22" s="22">
        <f t="shared" si="1"/>
        <v>12</v>
      </c>
      <c r="E22" s="460">
        <f>'S11  Situat. fin. par org.'!K23</f>
        <v>24527546</v>
      </c>
      <c r="F22" s="456"/>
      <c r="G22" s="453">
        <f>'S11  Situat. fin. par org.'!M23</f>
        <v>22637209</v>
      </c>
      <c r="H22" s="2"/>
    </row>
    <row r="23" spans="1:7" ht="12.75">
      <c r="A23" s="31" t="s">
        <v>322</v>
      </c>
      <c r="B23" s="394"/>
      <c r="D23" s="22">
        <f t="shared" si="1"/>
        <v>13</v>
      </c>
      <c r="E23" s="460">
        <f>'S11  Situat. fin. par org.'!K24</f>
        <v>626923</v>
      </c>
      <c r="F23" s="456"/>
      <c r="G23" s="453">
        <f>'S11  Situat. fin. par org.'!M24</f>
        <v>516373</v>
      </c>
    </row>
    <row r="24" spans="1:7" ht="12.75">
      <c r="A24" s="31" t="s">
        <v>323</v>
      </c>
      <c r="B24" s="394"/>
      <c r="D24" s="22">
        <f t="shared" si="1"/>
        <v>14</v>
      </c>
      <c r="E24" s="460">
        <f>'S11  Situat. fin. par org.'!K25</f>
        <v>234913057</v>
      </c>
      <c r="F24" s="456"/>
      <c r="G24" s="453">
        <f>'S11  Situat. fin. par org.'!M25</f>
        <v>216094443</v>
      </c>
    </row>
    <row r="25" spans="1:7" ht="12.75">
      <c r="A25" s="31" t="s">
        <v>324</v>
      </c>
      <c r="B25" s="394"/>
      <c r="D25" s="22">
        <f t="shared" si="1"/>
        <v>15</v>
      </c>
      <c r="E25" s="460">
        <f>'S11  Situat. fin. par org.'!K26</f>
        <v>2885100</v>
      </c>
      <c r="F25" s="456"/>
      <c r="G25" s="453">
        <f>'S11  Situat. fin. par org.'!M26</f>
        <v>2434000</v>
      </c>
    </row>
    <row r="26" spans="1:7" ht="12.75" customHeight="1">
      <c r="A26" s="100"/>
      <c r="B26" s="417"/>
      <c r="C26" s="33"/>
      <c r="D26" s="34">
        <f t="shared" si="1"/>
        <v>16</v>
      </c>
      <c r="E26" s="464">
        <f>SUM(E20:E25)</f>
        <v>289743626</v>
      </c>
      <c r="F26" s="465"/>
      <c r="G26" s="466">
        <f>SUM(G20:G25)</f>
        <v>266227593</v>
      </c>
    </row>
    <row r="27" spans="1:7" ht="12.75" customHeight="1">
      <c r="A27" s="52"/>
      <c r="B27" s="325"/>
      <c r="C27" s="19"/>
      <c r="D27" s="19"/>
      <c r="E27" s="460"/>
      <c r="F27" s="461"/>
      <c r="G27" s="467"/>
    </row>
    <row r="28" spans="1:7" ht="12.75" customHeight="1">
      <c r="A28" s="46" t="s">
        <v>619</v>
      </c>
      <c r="B28" s="414"/>
      <c r="C28" s="47"/>
      <c r="D28" s="468">
        <f>D26+1</f>
        <v>17</v>
      </c>
      <c r="E28" s="469">
        <f>E17-E26</f>
        <v>-223893620</v>
      </c>
      <c r="F28" s="470"/>
      <c r="G28" s="1614">
        <f>G17-G26</f>
        <v>-195768899</v>
      </c>
    </row>
    <row r="29" spans="1:8" ht="12.75">
      <c r="A29" s="52"/>
      <c r="B29" s="325"/>
      <c r="C29" s="19"/>
      <c r="D29" s="38"/>
      <c r="E29" s="460"/>
      <c r="F29" s="471"/>
      <c r="G29" s="472"/>
      <c r="H29" s="2"/>
    </row>
    <row r="30" spans="1:7" ht="12.75" customHeight="1">
      <c r="A30" s="4" t="s">
        <v>1410</v>
      </c>
      <c r="B30" s="394"/>
      <c r="D30" s="22"/>
      <c r="E30" s="462"/>
      <c r="F30" s="473"/>
      <c r="G30" s="472"/>
    </row>
    <row r="31" spans="1:7" ht="12.75">
      <c r="A31" s="31" t="s">
        <v>325</v>
      </c>
      <c r="B31" s="394"/>
      <c r="D31" s="22">
        <f>D28+1</f>
        <v>18</v>
      </c>
      <c r="E31" s="460">
        <f>'S11  Situat. fin. par org.'!K32</f>
        <v>402229207</v>
      </c>
      <c r="F31" s="473"/>
      <c r="G31" s="453">
        <f>'S11  Situat. fin. par org.'!M32</f>
        <v>366424017</v>
      </c>
    </row>
    <row r="32" spans="1:7" ht="12.75">
      <c r="A32" s="31" t="s">
        <v>326</v>
      </c>
      <c r="B32" s="394"/>
      <c r="D32" s="22">
        <f>D31+1</f>
        <v>19</v>
      </c>
      <c r="E32" s="460">
        <f>'S11  Situat. fin. par org.'!K33</f>
        <v>2720945</v>
      </c>
      <c r="F32" s="473"/>
      <c r="G32" s="453">
        <f>'S11  Situat. fin. par org.'!M33</f>
        <v>3611837</v>
      </c>
    </row>
    <row r="33" spans="1:7" ht="12.75">
      <c r="A33" s="31" t="s">
        <v>1374</v>
      </c>
      <c r="B33" s="394"/>
      <c r="D33" s="22">
        <f>D32+1</f>
        <v>20</v>
      </c>
      <c r="E33" s="460">
        <f>'S11  Situat. fin. par org.'!K34</f>
        <v>682357</v>
      </c>
      <c r="F33" s="473"/>
      <c r="G33" s="453">
        <f>'S11  Situat. fin. par org.'!M34</f>
        <v>554341</v>
      </c>
    </row>
    <row r="34" spans="1:7" ht="12.75">
      <c r="A34" s="31" t="s">
        <v>327</v>
      </c>
      <c r="B34" s="394"/>
      <c r="D34" s="22">
        <f>D33+1</f>
        <v>21</v>
      </c>
      <c r="E34" s="460">
        <f>'S11  Situat. fin. par org.'!K35</f>
        <v>768769</v>
      </c>
      <c r="F34" s="475"/>
      <c r="G34" s="453">
        <f>'S11  Situat. fin. par org.'!M35</f>
        <v>481542</v>
      </c>
    </row>
    <row r="35" spans="1:7" ht="12.75" customHeight="1">
      <c r="A35" s="100"/>
      <c r="B35" s="417"/>
      <c r="C35" s="33"/>
      <c r="D35" s="34">
        <f>D34+1</f>
        <v>22</v>
      </c>
      <c r="E35" s="457">
        <f>SUM(E31:E34)</f>
        <v>406401278</v>
      </c>
      <c r="F35" s="458"/>
      <c r="G35" s="459">
        <f>SUM(G31:G34)</f>
        <v>371071737</v>
      </c>
    </row>
    <row r="36" spans="1:7" ht="12.75" customHeight="1">
      <c r="A36" s="31"/>
      <c r="B36" s="394"/>
      <c r="D36" s="22"/>
      <c r="E36" s="476"/>
      <c r="F36" s="471"/>
      <c r="G36" s="472"/>
    </row>
    <row r="37" spans="1:7" ht="18.75" customHeight="1" thickBot="1">
      <c r="A37" s="238" t="s">
        <v>1380</v>
      </c>
      <c r="B37" s="398"/>
      <c r="C37" s="15"/>
      <c r="D37" s="399">
        <f>D35+1</f>
        <v>23</v>
      </c>
      <c r="E37" s="477">
        <f>E28+E35</f>
        <v>182507658</v>
      </c>
      <c r="F37" s="478"/>
      <c r="G37" s="788">
        <f>G28+G35</f>
        <v>175302838</v>
      </c>
    </row>
    <row r="38" spans="1:7" ht="14.25" customHeight="1">
      <c r="A38" s="29" t="s">
        <v>328</v>
      </c>
      <c r="B38" s="325"/>
      <c r="C38" s="19"/>
      <c r="D38" s="38"/>
      <c r="E38" s="479"/>
      <c r="F38" s="480"/>
      <c r="G38" s="481"/>
    </row>
    <row r="39" spans="1:8" ht="12.75" customHeight="1">
      <c r="A39" s="29" t="s">
        <v>329</v>
      </c>
      <c r="B39" s="394"/>
      <c r="D39" s="22"/>
      <c r="E39" s="482"/>
      <c r="F39" s="483"/>
      <c r="G39" s="481"/>
      <c r="H39" s="454"/>
    </row>
    <row r="40" spans="1:7" ht="10.5" customHeight="1">
      <c r="A40" s="29"/>
      <c r="B40" s="394"/>
      <c r="D40" s="22"/>
      <c r="E40" s="482"/>
      <c r="F40" s="483"/>
      <c r="G40" s="481"/>
    </row>
    <row r="41" spans="1:7" ht="12.75">
      <c r="A41" s="120" t="s">
        <v>691</v>
      </c>
      <c r="B41" s="325"/>
      <c r="C41" s="19"/>
      <c r="D41" s="38"/>
      <c r="E41" s="484"/>
      <c r="F41" s="480"/>
      <c r="G41" s="485"/>
    </row>
    <row r="42" spans="1:7" ht="12.75">
      <c r="A42" s="486"/>
      <c r="B42" s="325"/>
      <c r="C42" s="19"/>
      <c r="D42" s="38"/>
      <c r="E42" s="487"/>
      <c r="F42" s="480"/>
      <c r="G42" s="488"/>
    </row>
    <row r="43" spans="1:7" ht="12.75">
      <c r="A43" s="1424"/>
      <c r="B43" s="19"/>
      <c r="C43" s="19"/>
      <c r="D43" s="38"/>
      <c r="E43" s="489"/>
      <c r="F43" s="410"/>
      <c r="G43" s="488"/>
    </row>
    <row r="44" spans="1:7" ht="12.75">
      <c r="A44" s="19"/>
      <c r="B44" s="325"/>
      <c r="C44" s="19"/>
      <c r="D44" s="38"/>
      <c r="E44" s="490"/>
      <c r="F44" s="480"/>
      <c r="G44" s="491"/>
    </row>
    <row r="45" spans="1:12" ht="12.75">
      <c r="A45" s="19"/>
      <c r="B45" s="325"/>
      <c r="C45" s="19"/>
      <c r="D45" s="38"/>
      <c r="E45" s="489"/>
      <c r="F45" s="480"/>
      <c r="G45" s="492"/>
      <c r="H45" s="493"/>
      <c r="I45" s="493"/>
      <c r="J45" s="493"/>
      <c r="K45" s="493"/>
      <c r="L45" s="493"/>
    </row>
    <row r="46" spans="2:8" ht="12.75" customHeight="1">
      <c r="B46" s="394"/>
      <c r="D46" s="22"/>
      <c r="E46" s="484"/>
      <c r="F46" s="480"/>
      <c r="G46" s="494"/>
      <c r="H46" s="490"/>
    </row>
    <row r="47" spans="1:7" ht="12.75" customHeight="1">
      <c r="A47" s="19"/>
      <c r="B47" s="325"/>
      <c r="C47" s="19"/>
      <c r="D47" s="38"/>
      <c r="E47" s="484"/>
      <c r="F47" s="480"/>
      <c r="G47" s="491"/>
    </row>
    <row r="48" spans="1:7" ht="12.75" customHeight="1">
      <c r="A48" s="19"/>
      <c r="B48" s="325"/>
      <c r="C48" s="19"/>
      <c r="D48" s="38"/>
      <c r="E48" s="484"/>
      <c r="F48" s="480"/>
      <c r="G48" s="494"/>
    </row>
    <row r="49" spans="1:7" ht="13.5" customHeight="1">
      <c r="A49" s="19"/>
      <c r="B49" s="325"/>
      <c r="C49" s="19"/>
      <c r="D49" s="38"/>
      <c r="E49" s="484"/>
      <c r="F49" s="480"/>
      <c r="G49" s="495"/>
    </row>
    <row r="50" spans="1:7" ht="12.75">
      <c r="A50" s="50"/>
      <c r="B50" s="365"/>
      <c r="C50" s="120"/>
      <c r="D50" s="38"/>
      <c r="E50" s="444"/>
      <c r="F50" s="444"/>
      <c r="G50" s="496"/>
    </row>
    <row r="51" spans="1:7" ht="12.75">
      <c r="A51" s="21"/>
      <c r="B51" s="343"/>
      <c r="C51" s="137"/>
      <c r="D51" s="22"/>
      <c r="E51" s="336"/>
      <c r="F51" s="336"/>
      <c r="G51" s="497"/>
    </row>
    <row r="52" ht="12.75">
      <c r="D52" s="301"/>
    </row>
  </sheetData>
  <sheetProtection/>
  <mergeCells count="2">
    <mergeCell ref="A3:G3"/>
    <mergeCell ref="A4:G4"/>
  </mergeCells>
  <printOptions/>
  <pageMargins left="0.3937007874015748" right="0.3937007874015748" top="0.5905511811023623" bottom="0.3937007874015748" header="0.5905511811023623" footer="0.3937007874015748"/>
  <pageSetup horizontalDpi="600" verticalDpi="600" orientation="portrait" paperSize="9" r:id="rId1"/>
  <headerFooter alignWithMargins="0">
    <oddHeader>&amp;L&amp;9Organisme __&amp;UMunicipalité XYZ&amp;U_______________________&amp;R&amp;9Code géographique __&amp;U99999&amp;U_____</oddHeader>
    <oddFooter>&amp;LS20</oddFooter>
  </headerFooter>
</worksheet>
</file>

<file path=xl/worksheets/sheet18.xml><?xml version="1.0" encoding="utf-8"?>
<worksheet xmlns="http://schemas.openxmlformats.org/spreadsheetml/2006/main" xmlns:r="http://schemas.openxmlformats.org/officeDocument/2006/relationships">
  <sheetPr codeName="Feuil7"/>
  <dimension ref="A1:J59"/>
  <sheetViews>
    <sheetView showZeros="0" zoomScalePageLayoutView="0" workbookViewId="0" topLeftCell="A25">
      <selection activeCell="G51" sqref="G51"/>
    </sheetView>
  </sheetViews>
  <sheetFormatPr defaultColWidth="11.421875" defaultRowHeight="12.75"/>
  <cols>
    <col min="1" max="1" width="55.7109375" style="1" customWidth="1"/>
    <col min="2" max="2" width="2.7109375" style="1" customWidth="1"/>
    <col min="3" max="3" width="1.421875" style="1" customWidth="1"/>
    <col min="4" max="4" width="15.57421875" style="1" customWidth="1"/>
    <col min="5" max="6" width="1.421875" style="1" customWidth="1"/>
    <col min="7" max="7" width="15.7109375" style="1" customWidth="1"/>
    <col min="8" max="8" width="1.57421875" style="1" customWidth="1"/>
    <col min="9" max="16384" width="11.421875" style="1" customWidth="1"/>
  </cols>
  <sheetData>
    <row r="1" spans="1:8" ht="12.75" customHeight="1">
      <c r="A1" s="63"/>
      <c r="B1" s="407"/>
      <c r="C1" s="407"/>
      <c r="D1" s="715"/>
      <c r="E1" s="715"/>
      <c r="F1" s="715"/>
      <c r="G1" s="715"/>
      <c r="H1" s="715"/>
    </row>
    <row r="2" spans="1:8" ht="12.75" customHeight="1">
      <c r="A2" s="63"/>
      <c r="B2" s="407"/>
      <c r="C2" s="407"/>
      <c r="D2" s="715"/>
      <c r="E2" s="715"/>
      <c r="F2" s="715"/>
      <c r="G2" s="715"/>
      <c r="H2" s="715"/>
    </row>
    <row r="3" spans="1:8" ht="12.75" customHeight="1">
      <c r="A3" s="439" t="s">
        <v>693</v>
      </c>
      <c r="B3" s="64"/>
      <c r="C3" s="64"/>
      <c r="D3" s="716"/>
      <c r="E3" s="65"/>
      <c r="F3" s="65"/>
      <c r="G3" s="65"/>
      <c r="H3" s="65"/>
    </row>
    <row r="4" spans="1:8" ht="12.75" customHeight="1">
      <c r="A4" s="69" t="s">
        <v>613</v>
      </c>
      <c r="B4" s="70"/>
      <c r="C4" s="70"/>
      <c r="D4" s="656"/>
      <c r="E4" s="71"/>
      <c r="F4" s="71"/>
      <c r="G4" s="71"/>
      <c r="H4" s="71"/>
    </row>
    <row r="5" spans="1:8" ht="12.75" customHeight="1">
      <c r="A5" s="69"/>
      <c r="B5" s="70"/>
      <c r="C5" s="70"/>
      <c r="D5" s="31"/>
      <c r="E5" s="71"/>
      <c r="F5" s="71"/>
      <c r="G5" s="31"/>
      <c r="H5" s="31"/>
    </row>
    <row r="6" spans="1:8" ht="12.75" customHeight="1" thickBot="1">
      <c r="A6" s="132"/>
      <c r="B6" s="132"/>
      <c r="C6" s="132"/>
      <c r="D6" s="717" t="s">
        <v>614</v>
      </c>
      <c r="E6" s="323"/>
      <c r="F6" s="323"/>
      <c r="G6" s="619">
        <v>2008</v>
      </c>
      <c r="H6" s="62"/>
    </row>
    <row r="7" spans="1:8" ht="12.75" customHeight="1">
      <c r="A7" s="555"/>
      <c r="B7" s="555"/>
      <c r="C7" s="555"/>
      <c r="D7" s="1425"/>
      <c r="E7" s="29"/>
      <c r="F7" s="29"/>
      <c r="G7" s="62"/>
      <c r="H7" s="62"/>
    </row>
    <row r="8" spans="1:8" ht="12.75" customHeight="1">
      <c r="A8" s="21" t="s">
        <v>889</v>
      </c>
      <c r="B8" s="632"/>
      <c r="C8" s="632"/>
      <c r="E8" s="184"/>
      <c r="F8" s="184"/>
      <c r="G8" s="184"/>
      <c r="H8" s="184"/>
    </row>
    <row r="9" spans="1:9" ht="12.75" customHeight="1">
      <c r="A9" s="31" t="s">
        <v>1159</v>
      </c>
      <c r="B9" s="38">
        <v>1</v>
      </c>
      <c r="C9" s="38"/>
      <c r="D9" s="455">
        <f>'S12  flux trés. par org.'!P12</f>
        <v>7204820</v>
      </c>
      <c r="E9" s="463"/>
      <c r="F9" s="463"/>
      <c r="G9" s="460">
        <f>'S18  État résultats'!E35</f>
        <v>13924757</v>
      </c>
      <c r="H9" s="90"/>
      <c r="I9" s="393"/>
    </row>
    <row r="10" spans="1:9" ht="12.75" customHeight="1">
      <c r="A10" s="1" t="s">
        <v>1465</v>
      </c>
      <c r="B10" s="22"/>
      <c r="C10" s="22"/>
      <c r="D10" s="1710"/>
      <c r="E10" s="1719"/>
      <c r="F10" s="1719"/>
      <c r="G10" s="460"/>
      <c r="H10" s="90"/>
      <c r="I10" s="393"/>
    </row>
    <row r="11" spans="1:9" ht="12.75" customHeight="1">
      <c r="A11" s="19" t="s">
        <v>1466</v>
      </c>
      <c r="B11" s="38">
        <f>B9+1</f>
        <v>2</v>
      </c>
      <c r="C11" s="38"/>
      <c r="D11" s="455">
        <f>'S12  flux trés. par org.'!P14</f>
        <v>17195674</v>
      </c>
      <c r="E11" s="784"/>
      <c r="F11" s="784"/>
      <c r="G11" s="460">
        <v>15406258</v>
      </c>
      <c r="H11" s="90"/>
      <c r="I11" s="393"/>
    </row>
    <row r="12" spans="1:9" ht="12.75" customHeight="1">
      <c r="A12" s="19" t="s">
        <v>1467</v>
      </c>
      <c r="B12" s="38"/>
      <c r="C12" s="38"/>
      <c r="D12" s="455"/>
      <c r="E12" s="784"/>
      <c r="F12" s="784"/>
      <c r="G12" s="460"/>
      <c r="H12" s="90"/>
      <c r="I12" s="393"/>
    </row>
    <row r="13" spans="1:9" ht="12.75" customHeight="1">
      <c r="A13" s="19" t="s">
        <v>286</v>
      </c>
      <c r="B13" s="38">
        <f>B11+1</f>
        <v>3</v>
      </c>
      <c r="C13" s="38"/>
      <c r="D13" s="455">
        <f>'S12  flux trés. par org.'!P16</f>
        <v>730903</v>
      </c>
      <c r="E13" s="784"/>
      <c r="F13" s="784"/>
      <c r="G13" s="460">
        <v>58376</v>
      </c>
      <c r="H13" s="90"/>
      <c r="I13" s="393"/>
    </row>
    <row r="14" spans="1:9" ht="12.75" customHeight="1">
      <c r="A14" s="47" t="s">
        <v>1048</v>
      </c>
      <c r="B14" s="468">
        <f>B13+1</f>
        <v>4</v>
      </c>
      <c r="C14" s="468"/>
      <c r="D14" s="733">
        <f>'S12  flux trés. par org.'!P17</f>
        <v>0</v>
      </c>
      <c r="E14" s="787"/>
      <c r="F14" s="787"/>
      <c r="G14" s="474"/>
      <c r="H14" s="90"/>
      <c r="I14" s="393"/>
    </row>
    <row r="15" spans="1:9" ht="12.75" customHeight="1">
      <c r="A15" s="19"/>
      <c r="B15" s="38">
        <f>B14+1</f>
        <v>5</v>
      </c>
      <c r="C15" s="38"/>
      <c r="D15" s="455">
        <f>SUM(D9:D14)</f>
        <v>25131397</v>
      </c>
      <c r="E15" s="784"/>
      <c r="F15" s="784"/>
      <c r="G15" s="455">
        <f>SUM(G9:G14)</f>
        <v>29389391</v>
      </c>
      <c r="H15" s="210"/>
      <c r="I15" s="393"/>
    </row>
    <row r="16" spans="1:9" ht="12.75" customHeight="1">
      <c r="A16" s="1" t="s">
        <v>966</v>
      </c>
      <c r="B16" s="22"/>
      <c r="C16" s="22"/>
      <c r="D16" s="1710"/>
      <c r="E16" s="1719"/>
      <c r="F16" s="1719"/>
      <c r="G16" s="460"/>
      <c r="H16" s="90"/>
      <c r="I16" s="393"/>
    </row>
    <row r="17" spans="1:9" ht="12.75" customHeight="1">
      <c r="A17" s="1" t="s">
        <v>967</v>
      </c>
      <c r="B17" s="22">
        <f>B15+1</f>
        <v>6</v>
      </c>
      <c r="C17" s="22"/>
      <c r="D17" s="462">
        <f>'S12  flux trés. par org.'!P20</f>
        <v>-545489</v>
      </c>
      <c r="E17" s="1719"/>
      <c r="F17" s="1719"/>
      <c r="G17" s="460">
        <v>1878833</v>
      </c>
      <c r="H17" s="90"/>
      <c r="I17" s="393"/>
    </row>
    <row r="18" spans="1:9" ht="14.25" customHeight="1">
      <c r="A18" s="1" t="s">
        <v>1301</v>
      </c>
      <c r="B18" s="22">
        <f aca="true" t="shared" si="0" ref="B18:B25">B17+1</f>
        <v>7</v>
      </c>
      <c r="C18" s="22"/>
      <c r="D18" s="462">
        <f>'S12  flux trés. par org.'!P21</f>
        <v>-1857620</v>
      </c>
      <c r="E18" s="1719"/>
      <c r="F18" s="1719"/>
      <c r="G18" s="460"/>
      <c r="H18" s="90"/>
      <c r="I18" s="393"/>
    </row>
    <row r="19" spans="1:9" ht="12.75" customHeight="1">
      <c r="A19" s="1" t="s">
        <v>11</v>
      </c>
      <c r="B19" s="22">
        <f t="shared" si="0"/>
        <v>8</v>
      </c>
      <c r="C19" s="22"/>
      <c r="D19" s="462">
        <f>'S12  flux trés. par org.'!P22</f>
        <v>1890337</v>
      </c>
      <c r="E19" s="1719"/>
      <c r="F19" s="1719"/>
      <c r="G19" s="460">
        <v>8118094</v>
      </c>
      <c r="H19" s="90"/>
      <c r="I19" s="393"/>
    </row>
    <row r="20" spans="1:9" ht="12.75" customHeight="1">
      <c r="A20" s="1" t="s">
        <v>968</v>
      </c>
      <c r="B20" s="22">
        <f t="shared" si="0"/>
        <v>9</v>
      </c>
      <c r="C20" s="22"/>
      <c r="D20" s="462">
        <f>'S12  flux trés. par org.'!P23</f>
        <v>110550</v>
      </c>
      <c r="E20" s="1719"/>
      <c r="F20" s="1719"/>
      <c r="G20" s="460">
        <v>-371388</v>
      </c>
      <c r="H20" s="90"/>
      <c r="I20" s="393"/>
    </row>
    <row r="21" spans="1:9" ht="12.75" customHeight="1">
      <c r="A21" s="1" t="s">
        <v>969</v>
      </c>
      <c r="B21" s="22">
        <f>B20+1</f>
        <v>10</v>
      </c>
      <c r="C21" s="22"/>
      <c r="D21" s="462">
        <f>'S12  flux trés. par org.'!P25</f>
        <v>451100</v>
      </c>
      <c r="E21" s="1719"/>
      <c r="F21" s="1719"/>
      <c r="G21" s="460">
        <v>2434000</v>
      </c>
      <c r="H21" s="90"/>
      <c r="I21" s="719"/>
    </row>
    <row r="22" spans="1:9" ht="14.25" customHeight="1">
      <c r="A22" s="1" t="s">
        <v>489</v>
      </c>
      <c r="B22" s="22">
        <f t="shared" si="0"/>
        <v>11</v>
      </c>
      <c r="C22" s="22"/>
      <c r="D22" s="462">
        <f>'S12  flux trés. par org.'!P26</f>
        <v>1267372</v>
      </c>
      <c r="E22" s="1719"/>
      <c r="F22" s="1719"/>
      <c r="G22" s="460">
        <v>-1046710</v>
      </c>
      <c r="H22" s="90"/>
      <c r="I22" s="393"/>
    </row>
    <row r="23" spans="1:9" ht="12.75" customHeight="1">
      <c r="A23" s="1" t="s">
        <v>308</v>
      </c>
      <c r="B23" s="22">
        <f t="shared" si="0"/>
        <v>12</v>
      </c>
      <c r="C23" s="22"/>
      <c r="D23" s="462">
        <f>'S12  flux trés. par org.'!P27</f>
        <v>-128016</v>
      </c>
      <c r="E23" s="1719"/>
      <c r="F23" s="1719"/>
      <c r="G23" s="460">
        <v>-20058</v>
      </c>
      <c r="H23" s="90"/>
      <c r="I23" s="393"/>
    </row>
    <row r="24" spans="1:9" ht="12.75" customHeight="1">
      <c r="A24" s="1" t="s">
        <v>309</v>
      </c>
      <c r="B24" s="22">
        <f t="shared" si="0"/>
        <v>13</v>
      </c>
      <c r="C24" s="22"/>
      <c r="D24" s="462">
        <f>'S12  flux trés. par org.'!P28</f>
        <v>-287227</v>
      </c>
      <c r="E24" s="1719"/>
      <c r="F24" s="1719"/>
      <c r="G24" s="460">
        <v>560524</v>
      </c>
      <c r="H24" s="90"/>
      <c r="I24" s="393"/>
    </row>
    <row r="25" spans="1:9" ht="12.75" customHeight="1">
      <c r="A25" s="33"/>
      <c r="B25" s="34">
        <f t="shared" si="0"/>
        <v>14</v>
      </c>
      <c r="C25" s="34"/>
      <c r="D25" s="457">
        <f>SUM(D15:D24)</f>
        <v>26032404</v>
      </c>
      <c r="E25" s="1720"/>
      <c r="F25" s="1720"/>
      <c r="G25" s="457">
        <f>SUM(G15:G24)</f>
        <v>40942686</v>
      </c>
      <c r="H25" s="210"/>
      <c r="I25" s="393"/>
    </row>
    <row r="26" spans="1:9" ht="12.75" customHeight="1">
      <c r="A26" s="21" t="s">
        <v>310</v>
      </c>
      <c r="B26" s="22"/>
      <c r="C26" s="22"/>
      <c r="D26" s="1710"/>
      <c r="E26" s="1719"/>
      <c r="F26" s="1719"/>
      <c r="G26" s="460"/>
      <c r="H26" s="90"/>
      <c r="I26" s="393"/>
    </row>
    <row r="27" spans="1:9" ht="14.25" customHeight="1">
      <c r="A27" s="1" t="s">
        <v>486</v>
      </c>
      <c r="B27" s="22">
        <f>B25+1</f>
        <v>15</v>
      </c>
      <c r="C27" s="544" t="s">
        <v>1279</v>
      </c>
      <c r="D27" s="1710">
        <f>'S12  flux trés. par org.'!P32</f>
        <v>54230498</v>
      </c>
      <c r="E27" s="1679" t="s">
        <v>1280</v>
      </c>
      <c r="F27" s="1721" t="s">
        <v>1279</v>
      </c>
      <c r="G27" s="460">
        <v>43344611</v>
      </c>
      <c r="H27" s="592" t="s">
        <v>1280</v>
      </c>
      <c r="I27" s="393"/>
    </row>
    <row r="28" spans="1:9" ht="12.75" customHeight="1">
      <c r="A28" s="1" t="s">
        <v>1335</v>
      </c>
      <c r="B28" s="22">
        <f>B27+1</f>
        <v>16</v>
      </c>
      <c r="C28" s="22"/>
      <c r="D28" s="1710">
        <f>'S12  flux trés. par org.'!P33</f>
        <v>122251</v>
      </c>
      <c r="E28" s="1719"/>
      <c r="F28" s="1719"/>
      <c r="G28" s="460">
        <v>52802</v>
      </c>
      <c r="H28" s="90"/>
      <c r="I28" s="393"/>
    </row>
    <row r="29" spans="1:9" ht="12.75" customHeight="1">
      <c r="A29" s="33"/>
      <c r="B29" s="34">
        <f>B28+1</f>
        <v>17</v>
      </c>
      <c r="C29" s="34"/>
      <c r="D29" s="457">
        <f>D28-D27</f>
        <v>-54108247</v>
      </c>
      <c r="E29" s="1720"/>
      <c r="F29" s="1720"/>
      <c r="G29" s="457">
        <f>G28-G27</f>
        <v>-43291809</v>
      </c>
      <c r="H29" s="210"/>
      <c r="I29" s="393"/>
    </row>
    <row r="30" spans="1:9" ht="12.75" customHeight="1">
      <c r="A30" s="52" t="s">
        <v>1141</v>
      </c>
      <c r="B30" s="38"/>
      <c r="C30" s="38"/>
      <c r="D30" s="455"/>
      <c r="E30" s="463"/>
      <c r="F30" s="463"/>
      <c r="G30" s="460"/>
      <c r="H30" s="90"/>
      <c r="I30" s="393"/>
    </row>
    <row r="31" spans="1:9" ht="12.75" customHeight="1">
      <c r="A31" s="8" t="s">
        <v>659</v>
      </c>
      <c r="B31" s="38"/>
      <c r="C31" s="38"/>
      <c r="D31" s="455"/>
      <c r="E31" s="463"/>
      <c r="F31" s="463"/>
      <c r="G31" s="460"/>
      <c r="H31" s="90"/>
      <c r="I31" s="393"/>
    </row>
    <row r="32" spans="1:9" ht="12.75" customHeight="1">
      <c r="A32" s="19" t="s">
        <v>887</v>
      </c>
      <c r="B32" s="38">
        <f>B29+1</f>
        <v>18</v>
      </c>
      <c r="C32" s="38"/>
      <c r="D32" s="455">
        <f>'S12  flux trés. par org.'!P38</f>
        <v>0</v>
      </c>
      <c r="E32" s="463"/>
      <c r="F32" s="463"/>
      <c r="G32" s="460"/>
      <c r="H32" s="90"/>
      <c r="I32" s="393"/>
    </row>
    <row r="33" spans="1:9" ht="12.75" customHeight="1">
      <c r="A33" s="19" t="s">
        <v>550</v>
      </c>
      <c r="B33" s="38">
        <f>B32+1</f>
        <v>19</v>
      </c>
      <c r="C33" s="38"/>
      <c r="D33" s="455">
        <f>'S12  flux trés. par org.'!P39</f>
        <v>218652</v>
      </c>
      <c r="E33" s="463"/>
      <c r="F33" s="463"/>
      <c r="G33" s="460"/>
      <c r="H33" s="90"/>
      <c r="I33" s="393"/>
    </row>
    <row r="34" spans="1:9" ht="12.75" customHeight="1">
      <c r="A34" s="33"/>
      <c r="B34" s="34">
        <f>B33+1</f>
        <v>20</v>
      </c>
      <c r="C34" s="34"/>
      <c r="D34" s="457">
        <f>D32+D33</f>
        <v>218652</v>
      </c>
      <c r="E34" s="1720"/>
      <c r="F34" s="1720"/>
      <c r="G34" s="457">
        <f>G32+G33</f>
        <v>0</v>
      </c>
      <c r="H34" s="210"/>
      <c r="I34" s="393"/>
    </row>
    <row r="35" spans="1:9" ht="12.75" customHeight="1">
      <c r="A35" s="21" t="s">
        <v>862</v>
      </c>
      <c r="B35" s="22"/>
      <c r="C35" s="22"/>
      <c r="D35" s="1710"/>
      <c r="E35" s="786"/>
      <c r="F35" s="786"/>
      <c r="G35" s="460"/>
      <c r="H35" s="90"/>
      <c r="I35" s="720"/>
    </row>
    <row r="36" spans="1:8" ht="12.75" customHeight="1">
      <c r="A36" s="1" t="s">
        <v>863</v>
      </c>
      <c r="B36" s="22">
        <f>B34+1</f>
        <v>21</v>
      </c>
      <c r="C36" s="22"/>
      <c r="D36" s="462">
        <f>'S12  flux trés. par org.'!P42</f>
        <v>37789806</v>
      </c>
      <c r="E36" s="1719"/>
      <c r="F36" s="1719"/>
      <c r="G36" s="460">
        <v>22929134</v>
      </c>
      <c r="H36" s="90"/>
    </row>
    <row r="37" spans="1:8" ht="12.75" customHeight="1">
      <c r="A37" s="1" t="s">
        <v>660</v>
      </c>
      <c r="B37" s="22">
        <f>B36+1</f>
        <v>22</v>
      </c>
      <c r="C37" s="544" t="s">
        <v>1279</v>
      </c>
      <c r="D37" s="462">
        <f>'S12  flux trés. par org.'!P43</f>
        <v>18703850</v>
      </c>
      <c r="E37" s="1679" t="s">
        <v>1280</v>
      </c>
      <c r="F37" s="1721" t="s">
        <v>1279</v>
      </c>
      <c r="G37" s="460">
        <v>16802877</v>
      </c>
      <c r="H37" s="592" t="s">
        <v>1280</v>
      </c>
    </row>
    <row r="38" spans="1:9" ht="12.75" customHeight="1">
      <c r="A38" s="1" t="s">
        <v>864</v>
      </c>
      <c r="B38" s="22">
        <f>B37+1</f>
        <v>23</v>
      </c>
      <c r="C38" s="22"/>
      <c r="D38" s="462">
        <f>'S12  flux trés. par org.'!P44</f>
        <v>2291000</v>
      </c>
      <c r="E38" s="1719"/>
      <c r="F38" s="1719"/>
      <c r="G38" s="460">
        <v>-2796000</v>
      </c>
      <c r="H38" s="90"/>
      <c r="I38" s="721"/>
    </row>
    <row r="39" spans="1:8" ht="12.75" customHeight="1">
      <c r="A39" s="19" t="s">
        <v>1291</v>
      </c>
      <c r="B39" s="22"/>
      <c r="C39" s="22"/>
      <c r="D39" s="1710"/>
      <c r="E39" s="786"/>
      <c r="F39" s="786"/>
      <c r="G39" s="460"/>
      <c r="H39" s="90"/>
    </row>
    <row r="40" spans="1:8" ht="12.75" customHeight="1">
      <c r="A40" s="29" t="s">
        <v>577</v>
      </c>
      <c r="B40" s="38">
        <f>B38+1</f>
        <v>24</v>
      </c>
      <c r="C40" s="38"/>
      <c r="D40" s="462">
        <f>'S12  flux trés. par org.'!P47</f>
        <v>-267342</v>
      </c>
      <c r="E40" s="463"/>
      <c r="F40" s="463"/>
      <c r="G40" s="460">
        <v>-137875</v>
      </c>
      <c r="H40" s="90"/>
    </row>
    <row r="41" spans="1:8" ht="12.75" customHeight="1">
      <c r="A41" s="47" t="s">
        <v>865</v>
      </c>
      <c r="B41" s="468">
        <f>B40+1</f>
        <v>25</v>
      </c>
      <c r="C41" s="468"/>
      <c r="D41" s="462">
        <f>'S12  flux trés. par org.'!P48</f>
        <v>0</v>
      </c>
      <c r="E41" s="1722"/>
      <c r="F41" s="1722"/>
      <c r="G41" s="474"/>
      <c r="H41" s="90"/>
    </row>
    <row r="42" spans="1:8" ht="12.75" customHeight="1">
      <c r="A42" s="47"/>
      <c r="B42" s="468">
        <f>B41+1</f>
        <v>26</v>
      </c>
      <c r="C42" s="468"/>
      <c r="D42" s="457">
        <f>D36+D38+D40-D37</f>
        <v>21109614</v>
      </c>
      <c r="E42" s="1722"/>
      <c r="F42" s="1722"/>
      <c r="G42" s="457">
        <f>G36+G38+G40-G37</f>
        <v>3192382</v>
      </c>
      <c r="H42" s="210"/>
    </row>
    <row r="43" spans="1:8" ht="12.75" customHeight="1">
      <c r="A43" s="21" t="s">
        <v>866</v>
      </c>
      <c r="B43" s="22"/>
      <c r="C43" s="22"/>
      <c r="D43" s="1710"/>
      <c r="E43" s="1719"/>
      <c r="F43" s="1719"/>
      <c r="G43" s="1710"/>
      <c r="H43" s="90"/>
    </row>
    <row r="44" spans="1:8" ht="12.75" customHeight="1">
      <c r="A44" s="21" t="s">
        <v>867</v>
      </c>
      <c r="B44" s="22">
        <f>B42+1</f>
        <v>27</v>
      </c>
      <c r="C44" s="22"/>
      <c r="D44" s="1723">
        <f>D25+D29+D34+D42</f>
        <v>-6747577</v>
      </c>
      <c r="E44" s="463"/>
      <c r="F44" s="463"/>
      <c r="G44" s="1723">
        <f>G25+G29+G34+G42</f>
        <v>843259</v>
      </c>
      <c r="H44" s="552"/>
    </row>
    <row r="45" spans="1:8" ht="12.75" customHeight="1">
      <c r="A45" s="21"/>
      <c r="B45" s="22"/>
      <c r="C45" s="22"/>
      <c r="D45" s="1723"/>
      <c r="E45" s="463"/>
      <c r="F45" s="463"/>
      <c r="G45" s="1723"/>
      <c r="H45" s="552"/>
    </row>
    <row r="46" spans="1:8" ht="12.75" customHeight="1">
      <c r="A46" s="50" t="s">
        <v>1266</v>
      </c>
      <c r="B46" s="22"/>
      <c r="C46" s="22"/>
      <c r="D46" s="1710"/>
      <c r="E46" s="463"/>
      <c r="F46" s="463"/>
      <c r="G46" s="460"/>
      <c r="H46" s="90"/>
    </row>
    <row r="47" spans="1:10" ht="12.75" customHeight="1">
      <c r="A47" s="676" t="s">
        <v>20</v>
      </c>
      <c r="B47" s="468">
        <f>B44+1</f>
        <v>28</v>
      </c>
      <c r="C47" s="468"/>
      <c r="D47" s="1724">
        <f>G50</f>
        <v>9810415</v>
      </c>
      <c r="E47" s="787"/>
      <c r="F47" s="787"/>
      <c r="G47" s="469">
        <v>8967156</v>
      </c>
      <c r="H47" s="677"/>
      <c r="J47" s="28"/>
    </row>
    <row r="48" spans="2:10" ht="12.75" customHeight="1">
      <c r="B48" s="38"/>
      <c r="C48" s="38"/>
      <c r="D48" s="1725"/>
      <c r="E48" s="784"/>
      <c r="F48" s="784"/>
      <c r="G48" s="476"/>
      <c r="H48" s="677"/>
      <c r="J48" s="28"/>
    </row>
    <row r="49" spans="1:8" ht="12.75" customHeight="1">
      <c r="A49" s="52" t="s">
        <v>523</v>
      </c>
      <c r="B49" s="38"/>
      <c r="C49" s="38"/>
      <c r="D49" s="1710"/>
      <c r="E49" s="463"/>
      <c r="F49" s="463"/>
      <c r="G49" s="460"/>
      <c r="H49" s="90"/>
    </row>
    <row r="50" spans="1:9" ht="15" thickBot="1">
      <c r="A50" s="113" t="s">
        <v>96</v>
      </c>
      <c r="B50" s="399">
        <f>B47+1</f>
        <v>29</v>
      </c>
      <c r="C50" s="399"/>
      <c r="D50" s="477">
        <f>D44+D47</f>
        <v>3062838</v>
      </c>
      <c r="E50" s="1726"/>
      <c r="F50" s="1726"/>
      <c r="G50" s="477">
        <f>G44+G47</f>
        <v>9810415</v>
      </c>
      <c r="H50" s="1338"/>
      <c r="I50" s="28"/>
    </row>
    <row r="51" spans="1:9" ht="12.75">
      <c r="A51" s="50"/>
      <c r="B51" s="38"/>
      <c r="C51" s="38"/>
      <c r="D51" s="722"/>
      <c r="E51" s="718"/>
      <c r="F51" s="718"/>
      <c r="G51" s="1338"/>
      <c r="H51" s="1338"/>
      <c r="I51" s="28"/>
    </row>
    <row r="52" spans="1:9" ht="12.75">
      <c r="A52" s="120" t="s">
        <v>694</v>
      </c>
      <c r="B52" s="38"/>
      <c r="C52" s="38"/>
      <c r="D52" s="722"/>
      <c r="E52" s="718"/>
      <c r="F52" s="718"/>
      <c r="G52" s="1338"/>
      <c r="H52" s="1338"/>
      <c r="I52" s="28"/>
    </row>
    <row r="53" spans="1:9" ht="8.25" customHeight="1">
      <c r="A53" s="50"/>
      <c r="B53" s="38"/>
      <c r="C53" s="38"/>
      <c r="D53" s="722"/>
      <c r="E53" s="718"/>
      <c r="F53" s="718"/>
      <c r="G53" s="1338"/>
      <c r="H53" s="1338"/>
      <c r="I53" s="28"/>
    </row>
    <row r="54" spans="1:9" ht="12.75" customHeight="1">
      <c r="A54" s="1903" t="s">
        <v>617</v>
      </c>
      <c r="B54" s="1903"/>
      <c r="C54" s="1903"/>
      <c r="D54" s="1903"/>
      <c r="E54" s="1903"/>
      <c r="F54" s="1903"/>
      <c r="G54" s="1903"/>
      <c r="H54" s="151"/>
      <c r="I54" s="28"/>
    </row>
    <row r="55" ht="12" customHeight="1">
      <c r="A55" s="1" t="s">
        <v>618</v>
      </c>
    </row>
    <row r="57" ht="12.75">
      <c r="D57" s="721"/>
    </row>
    <row r="58" ht="12.75">
      <c r="D58" s="721"/>
    </row>
    <row r="59" ht="12.75">
      <c r="D59" s="721"/>
    </row>
  </sheetData>
  <sheetProtection/>
  <mergeCells count="1">
    <mergeCell ref="A54:G54"/>
  </mergeCells>
  <printOptions/>
  <pageMargins left="0.5905511811023623" right="0.5905511811023623" top="0.5905511811023623" bottom="0.3937007874015748" header="0.5905511811023623" footer="0.3937007874015748"/>
  <pageSetup horizontalDpi="600" verticalDpi="600" orientation="portrait" scale="95" r:id="rId1"/>
  <headerFooter alignWithMargins="0">
    <oddHeader>&amp;L&amp;9Organisme __&amp;UMunicipalité XYZ&amp;U_______________________&amp;R&amp;9Code géographique __&amp;U99999&amp;U_____</oddHeader>
    <oddFooter>&amp;LS21</oddFooter>
  </headerFooter>
</worksheet>
</file>

<file path=xl/worksheets/sheet19.xml><?xml version="1.0" encoding="utf-8"?>
<worksheet xmlns="http://schemas.openxmlformats.org/spreadsheetml/2006/main" xmlns:r="http://schemas.openxmlformats.org/officeDocument/2006/relationships">
  <sheetPr codeName="Feuil17"/>
  <dimension ref="A1:I48"/>
  <sheetViews>
    <sheetView zoomScalePageLayoutView="0" workbookViewId="0" topLeftCell="A7">
      <selection activeCell="K15" sqref="K15"/>
    </sheetView>
  </sheetViews>
  <sheetFormatPr defaultColWidth="11.421875" defaultRowHeight="12.75"/>
  <cols>
    <col min="1" max="1" width="3.7109375" style="1" customWidth="1"/>
    <col min="2" max="7" width="11.421875" style="1" customWidth="1"/>
    <col min="8" max="8" width="12.421875" style="1" customWidth="1"/>
    <col min="9" max="16384" width="11.421875" style="1" customWidth="1"/>
  </cols>
  <sheetData>
    <row r="1" spans="1:7" ht="12.75">
      <c r="A1" s="63"/>
      <c r="B1" s="439"/>
      <c r="C1" s="407"/>
      <c r="D1" s="407"/>
      <c r="E1" s="64"/>
      <c r="F1" s="580"/>
      <c r="G1" s="65"/>
    </row>
    <row r="2" spans="1:7" ht="13.5" customHeight="1">
      <c r="A2" s="329"/>
      <c r="B2" s="6"/>
      <c r="C2" s="64"/>
      <c r="D2" s="64"/>
      <c r="E2" s="64"/>
      <c r="F2" s="580"/>
      <c r="G2" s="65"/>
    </row>
    <row r="3" spans="1:9" ht="12.75">
      <c r="A3" s="387"/>
      <c r="B3" s="1924" t="s">
        <v>695</v>
      </c>
      <c r="C3" s="1924"/>
      <c r="D3" s="1924"/>
      <c r="E3" s="1924"/>
      <c r="F3" s="1924"/>
      <c r="G3" s="1924"/>
      <c r="H3" s="1924"/>
      <c r="I3" s="1924"/>
    </row>
    <row r="4" spans="1:9" ht="12.75">
      <c r="A4" s="387"/>
      <c r="B4" s="1930" t="s">
        <v>613</v>
      </c>
      <c r="C4" s="1930"/>
      <c r="D4" s="1930"/>
      <c r="E4" s="1930"/>
      <c r="F4" s="1930"/>
      <c r="G4" s="1930"/>
      <c r="H4" s="1930"/>
      <c r="I4" s="1930"/>
    </row>
    <row r="5" spans="1:7" ht="13.5" customHeight="1">
      <c r="A5" s="387"/>
      <c r="B5" s="64"/>
      <c r="C5" s="64"/>
      <c r="D5" s="64"/>
      <c r="E5" s="64"/>
      <c r="F5" s="65"/>
      <c r="G5" s="65"/>
    </row>
    <row r="6" spans="1:7" ht="13.5" customHeight="1">
      <c r="A6" s="387"/>
      <c r="B6" s="64"/>
      <c r="C6" s="64"/>
      <c r="D6" s="64"/>
      <c r="E6" s="64"/>
      <c r="F6" s="65"/>
      <c r="G6" s="65"/>
    </row>
    <row r="7" spans="1:7" ht="12.75">
      <c r="A7" s="329" t="s">
        <v>823</v>
      </c>
      <c r="B7" s="21" t="s">
        <v>824</v>
      </c>
      <c r="C7" s="394"/>
      <c r="F7" s="184"/>
      <c r="G7" s="184"/>
    </row>
    <row r="8" spans="1:7" ht="12.75">
      <c r="A8" s="387"/>
      <c r="C8" s="394"/>
      <c r="F8" s="184"/>
      <c r="G8" s="184"/>
    </row>
    <row r="9" spans="1:7" ht="12.75">
      <c r="A9" s="387"/>
      <c r="C9" s="394"/>
      <c r="F9" s="184"/>
      <c r="G9" s="184"/>
    </row>
    <row r="10" spans="1:7" ht="12.75">
      <c r="A10" s="387"/>
      <c r="C10" s="394"/>
      <c r="F10" s="184"/>
      <c r="G10" s="184"/>
    </row>
    <row r="11" spans="1:7" ht="12.75">
      <c r="A11" s="329" t="s">
        <v>825</v>
      </c>
      <c r="B11" s="21" t="s">
        <v>826</v>
      </c>
      <c r="C11" s="394"/>
      <c r="F11" s="184"/>
      <c r="G11" s="184"/>
    </row>
    <row r="12" spans="1:7" ht="12.75">
      <c r="A12" s="329"/>
      <c r="B12" s="21"/>
      <c r="C12" s="394"/>
      <c r="F12" s="184"/>
      <c r="G12" s="184"/>
    </row>
    <row r="13" spans="1:7" ht="12.75">
      <c r="A13" s="387"/>
      <c r="B13" s="21" t="s">
        <v>809</v>
      </c>
      <c r="C13" s="394"/>
      <c r="F13" s="184"/>
      <c r="G13" s="184"/>
    </row>
    <row r="14" spans="1:9" ht="54.75" customHeight="1">
      <c r="A14" s="387"/>
      <c r="B14" s="1909" t="s">
        <v>578</v>
      </c>
      <c r="C14" s="1909"/>
      <c r="D14" s="1909"/>
      <c r="E14" s="1909"/>
      <c r="F14" s="1909"/>
      <c r="G14" s="1909"/>
      <c r="H14" s="1909"/>
      <c r="I14" s="1909"/>
    </row>
    <row r="15" spans="1:9" ht="72" customHeight="1">
      <c r="A15" s="387"/>
      <c r="B15" s="1909" t="s">
        <v>815</v>
      </c>
      <c r="C15" s="1910"/>
      <c r="D15" s="1910"/>
      <c r="E15" s="1910"/>
      <c r="F15" s="1910"/>
      <c r="G15" s="1910"/>
      <c r="H15" s="1910"/>
      <c r="I15" s="1910"/>
    </row>
    <row r="16" spans="1:9" ht="45.75" customHeight="1">
      <c r="A16" s="387"/>
      <c r="B16" s="1910" t="s">
        <v>807</v>
      </c>
      <c r="C16" s="1910"/>
      <c r="D16" s="1910"/>
      <c r="E16" s="1910"/>
      <c r="F16" s="1910"/>
      <c r="G16" s="1910"/>
      <c r="H16" s="1910"/>
      <c r="I16" s="1910"/>
    </row>
    <row r="17" spans="1:9" ht="45" customHeight="1">
      <c r="A17" s="387"/>
      <c r="B17" s="1910" t="s">
        <v>806</v>
      </c>
      <c r="C17" s="1910"/>
      <c r="D17" s="1910"/>
      <c r="E17" s="1910"/>
      <c r="F17" s="1910"/>
      <c r="G17" s="1910"/>
      <c r="H17" s="1910"/>
      <c r="I17" s="1910"/>
    </row>
    <row r="18" spans="1:9" ht="31.5" customHeight="1">
      <c r="A18" s="387"/>
      <c r="B18" s="1911" t="s">
        <v>644</v>
      </c>
      <c r="C18" s="1911"/>
      <c r="D18" s="1911"/>
      <c r="E18" s="1911"/>
      <c r="F18" s="1911"/>
      <c r="G18" s="1911"/>
      <c r="H18" s="1911"/>
      <c r="I18" s="1911"/>
    </row>
    <row r="19" spans="1:9" ht="30.75" customHeight="1">
      <c r="A19" s="387"/>
      <c r="B19" s="1894" t="s">
        <v>816</v>
      </c>
      <c r="C19" s="1911"/>
      <c r="D19" s="1911"/>
      <c r="E19" s="1911"/>
      <c r="F19" s="1911"/>
      <c r="G19" s="1911"/>
      <c r="H19" s="1911"/>
      <c r="I19" s="1911"/>
    </row>
    <row r="20" spans="1:9" ht="12.75">
      <c r="A20" s="387"/>
      <c r="B20" s="1897"/>
      <c r="C20" s="1897"/>
      <c r="D20" s="1897"/>
      <c r="E20" s="1897"/>
      <c r="F20" s="1897"/>
      <c r="G20" s="1897"/>
      <c r="H20" s="1897"/>
      <c r="I20" s="1897"/>
    </row>
    <row r="21" spans="1:7" ht="12.75">
      <c r="A21" s="387"/>
      <c r="B21" s="21" t="s">
        <v>810</v>
      </c>
      <c r="C21" s="394"/>
      <c r="F21" s="184"/>
      <c r="G21" s="184"/>
    </row>
    <row r="22" spans="1:9" ht="39.75" customHeight="1">
      <c r="A22" s="387"/>
      <c r="B22" s="1909" t="s">
        <v>817</v>
      </c>
      <c r="C22" s="1909"/>
      <c r="D22" s="1909"/>
      <c r="E22" s="1909"/>
      <c r="F22" s="1909"/>
      <c r="G22" s="1909"/>
      <c r="H22" s="1909"/>
      <c r="I22" s="1909"/>
    </row>
    <row r="23" spans="1:9" ht="27.75" customHeight="1">
      <c r="A23" s="387"/>
      <c r="B23" s="1894" t="s">
        <v>63</v>
      </c>
      <c r="C23" s="1911"/>
      <c r="D23" s="1911"/>
      <c r="E23" s="1911"/>
      <c r="F23" s="1911"/>
      <c r="G23" s="1911"/>
      <c r="H23" s="1911"/>
      <c r="I23" s="1911"/>
    </row>
    <row r="24" spans="1:9" ht="13.5" customHeight="1">
      <c r="A24" s="387"/>
      <c r="B24" s="1740"/>
      <c r="C24" s="1739"/>
      <c r="D24" s="1739"/>
      <c r="E24" s="1739"/>
      <c r="F24" s="1739"/>
      <c r="G24" s="1739"/>
      <c r="H24" s="1739"/>
      <c r="I24" s="1739"/>
    </row>
    <row r="25" spans="1:7" ht="12.75">
      <c r="A25" s="387"/>
      <c r="B25" s="21" t="s">
        <v>1007</v>
      </c>
      <c r="C25" s="394"/>
      <c r="F25" s="184"/>
      <c r="G25" s="184"/>
    </row>
    <row r="26" spans="1:9" ht="65.25" customHeight="1">
      <c r="A26" s="387"/>
      <c r="B26" s="1895" t="s">
        <v>64</v>
      </c>
      <c r="C26" s="1896"/>
      <c r="D26" s="1896"/>
      <c r="E26" s="1896"/>
      <c r="F26" s="1896"/>
      <c r="G26" s="1896"/>
      <c r="H26" s="1896"/>
      <c r="I26" s="1896"/>
    </row>
    <row r="27" spans="1:7" ht="12.75">
      <c r="A27" s="387"/>
      <c r="B27" s="490"/>
      <c r="C27" s="394"/>
      <c r="F27" s="184"/>
      <c r="G27" s="184"/>
    </row>
    <row r="28" spans="1:7" ht="12.75">
      <c r="A28" s="387"/>
      <c r="B28" s="584"/>
      <c r="C28" s="394"/>
      <c r="F28" s="184"/>
      <c r="G28" s="184"/>
    </row>
    <row r="29" spans="1:7" ht="12.75">
      <c r="A29" s="329"/>
      <c r="B29" s="21"/>
      <c r="C29" s="394"/>
      <c r="F29" s="184"/>
      <c r="G29" s="184"/>
    </row>
    <row r="30" spans="1:7" ht="12.75">
      <c r="A30" s="387"/>
      <c r="B30" s="723"/>
      <c r="C30" s="394"/>
      <c r="F30" s="184"/>
      <c r="G30" s="184"/>
    </row>
    <row r="31" spans="1:7" ht="12.75">
      <c r="A31" s="387"/>
      <c r="B31" s="582"/>
      <c r="C31" s="583"/>
      <c r="D31" s="4"/>
      <c r="F31" s="184"/>
      <c r="G31" s="184"/>
    </row>
    <row r="32" spans="1:7" ht="12.75">
      <c r="A32" s="387"/>
      <c r="C32" s="394"/>
      <c r="F32" s="184"/>
      <c r="G32" s="184"/>
    </row>
    <row r="33" spans="1:7" ht="12.75">
      <c r="A33" s="387"/>
      <c r="B33" s="584"/>
      <c r="C33" s="394"/>
      <c r="F33" s="184"/>
      <c r="G33" s="184"/>
    </row>
    <row r="34" spans="1:7" ht="12.75">
      <c r="A34" s="387"/>
      <c r="C34" s="394"/>
      <c r="F34" s="184"/>
      <c r="G34" s="184"/>
    </row>
    <row r="35" spans="1:7" ht="12.75">
      <c r="A35" s="387"/>
      <c r="C35" s="394"/>
      <c r="F35" s="184"/>
      <c r="G35" s="184"/>
    </row>
    <row r="36" spans="1:3" ht="12.75">
      <c r="A36" s="387"/>
      <c r="B36" s="4"/>
      <c r="C36" s="4"/>
    </row>
    <row r="37" ht="12.75">
      <c r="A37" s="387"/>
    </row>
    <row r="38" spans="1:2" ht="12.75">
      <c r="A38" s="387"/>
      <c r="B38" s="490"/>
    </row>
    <row r="39" spans="1:2" ht="12.75">
      <c r="A39" s="387"/>
      <c r="B39" s="490"/>
    </row>
    <row r="40" ht="12.75">
      <c r="A40" s="387"/>
    </row>
    <row r="41" ht="12.75">
      <c r="A41" s="387"/>
    </row>
    <row r="42" ht="12.75">
      <c r="A42" s="387"/>
    </row>
    <row r="43" ht="12.75">
      <c r="A43" s="387"/>
    </row>
    <row r="44" ht="12.75">
      <c r="A44" s="387"/>
    </row>
    <row r="45" ht="12.75">
      <c r="A45" s="387"/>
    </row>
    <row r="46" ht="12.75">
      <c r="A46" s="387"/>
    </row>
    <row r="47" ht="12.75">
      <c r="A47" s="387"/>
    </row>
    <row r="48" ht="12.75">
      <c r="A48" s="387"/>
    </row>
  </sheetData>
  <sheetProtection/>
  <mergeCells count="12">
    <mergeCell ref="B19:I19"/>
    <mergeCell ref="B22:I22"/>
    <mergeCell ref="B23:I23"/>
    <mergeCell ref="B26:I26"/>
    <mergeCell ref="B20:I20"/>
    <mergeCell ref="B3:I3"/>
    <mergeCell ref="B4:I4"/>
    <mergeCell ref="B15:I15"/>
    <mergeCell ref="B18:I18"/>
    <mergeCell ref="B16:I16"/>
    <mergeCell ref="B17:I17"/>
    <mergeCell ref="B14:I14"/>
  </mergeCells>
  <printOptions/>
  <pageMargins left="0.3937007874015748" right="0.3937007874015748" top="0.5905511811023623" bottom="0.3937007874015748" header="0.5905511811023623" footer="0.3937007874015748"/>
  <pageSetup horizontalDpi="300" verticalDpi="300" orientation="portrait" r:id="rId1"/>
  <headerFooter alignWithMargins="0">
    <oddHeader>&amp;L&amp;9Organisme __&amp;UMunicipalité XYZ&amp;U_______________________&amp;R&amp;9Code géographique __&amp;U99999&amp;U_____</oddHeader>
    <oddFooter>&amp;LS22-1</oddFooter>
  </headerFooter>
</worksheet>
</file>

<file path=xl/worksheets/sheet2.xml><?xml version="1.0" encoding="utf-8"?>
<worksheet xmlns="http://schemas.openxmlformats.org/spreadsheetml/2006/main" xmlns:r="http://schemas.openxmlformats.org/officeDocument/2006/relationships">
  <sheetPr codeName="Feuil15"/>
  <dimension ref="A2:H47"/>
  <sheetViews>
    <sheetView zoomScalePageLayoutView="0" workbookViewId="0" topLeftCell="A18">
      <selection activeCell="H27" sqref="H27"/>
    </sheetView>
  </sheetViews>
  <sheetFormatPr defaultColWidth="11.421875" defaultRowHeight="12.75"/>
  <cols>
    <col min="1" max="1" width="14.7109375" style="1" customWidth="1"/>
    <col min="2" max="16384" width="11.421875" style="1" customWidth="1"/>
  </cols>
  <sheetData>
    <row r="2" spans="1:7" ht="12.75">
      <c r="A2" s="68"/>
      <c r="B2" s="64"/>
      <c r="C2" s="64"/>
      <c r="D2" s="64"/>
      <c r="E2" s="64"/>
      <c r="F2" s="64"/>
      <c r="G2" s="64"/>
    </row>
    <row r="4" ht="12.75">
      <c r="A4" s="21"/>
    </row>
    <row r="6" ht="12.75" customHeight="1"/>
    <row r="7" spans="2:7" ht="12.75" customHeight="1">
      <c r="B7" s="64"/>
      <c r="C7" s="64"/>
      <c r="D7" s="64"/>
      <c r="E7" s="64"/>
      <c r="F7" s="64"/>
      <c r="G7" s="64"/>
    </row>
    <row r="8" spans="1:7" ht="12.75" customHeight="1">
      <c r="A8" s="1372"/>
      <c r="B8" s="1372"/>
      <c r="C8" s="1372"/>
      <c r="D8" s="1372"/>
      <c r="E8" s="1372"/>
      <c r="F8" s="1372"/>
      <c r="G8" s="1372"/>
    </row>
    <row r="9" spans="1:8" ht="15">
      <c r="A9" s="1350" t="s">
        <v>1358</v>
      </c>
      <c r="C9" s="1350"/>
      <c r="D9" s="1350"/>
      <c r="E9" s="1350"/>
      <c r="F9" s="1350"/>
      <c r="G9" s="1351"/>
      <c r="H9" s="1479" t="s">
        <v>262</v>
      </c>
    </row>
    <row r="15" spans="1:8" ht="20.25">
      <c r="A15" s="1361" t="s">
        <v>227</v>
      </c>
      <c r="B15" s="1362" t="s">
        <v>952</v>
      </c>
      <c r="C15" s="1358"/>
      <c r="D15" s="1358"/>
      <c r="E15" s="1358"/>
      <c r="F15" s="1358"/>
      <c r="G15" s="1351"/>
      <c r="H15" s="1809"/>
    </row>
    <row r="16" spans="1:7" ht="20.25">
      <c r="A16" s="1361"/>
      <c r="B16" s="1362"/>
      <c r="C16" s="1358"/>
      <c r="D16" s="1358"/>
      <c r="E16" s="1358"/>
      <c r="F16" s="1358"/>
      <c r="G16" s="1351"/>
    </row>
    <row r="17" spans="1:8" ht="15" customHeight="1">
      <c r="A17" s="1361"/>
      <c r="B17" s="1471" t="s">
        <v>445</v>
      </c>
      <c r="C17" s="1358"/>
      <c r="D17" s="1358"/>
      <c r="E17" s="1358"/>
      <c r="F17" s="1358"/>
      <c r="H17" s="1351" t="s">
        <v>446</v>
      </c>
    </row>
    <row r="18" ht="15">
      <c r="H18" s="1351"/>
    </row>
    <row r="19" spans="2:8" ht="15">
      <c r="B19" s="1372" t="s">
        <v>952</v>
      </c>
      <c r="H19" s="1351" t="s">
        <v>712</v>
      </c>
    </row>
    <row r="20" ht="15">
      <c r="H20" s="1351"/>
    </row>
    <row r="21" spans="2:8" ht="15">
      <c r="B21" s="1313" t="s">
        <v>956</v>
      </c>
      <c r="H21" s="1351" t="s">
        <v>1162</v>
      </c>
    </row>
    <row r="22" spans="2:7" ht="15">
      <c r="B22" s="1352"/>
      <c r="C22" s="1352"/>
      <c r="D22" s="1352"/>
      <c r="E22" s="1352"/>
      <c r="F22" s="1352"/>
      <c r="G22" s="1353"/>
    </row>
    <row r="23" ht="15">
      <c r="G23" s="1351"/>
    </row>
    <row r="24" ht="15">
      <c r="G24" s="1351"/>
    </row>
    <row r="25" ht="15">
      <c r="G25" s="1351"/>
    </row>
    <row r="26" ht="15">
      <c r="G26" s="1351"/>
    </row>
    <row r="27" spans="1:8" ht="20.25">
      <c r="A27" s="1362" t="s">
        <v>228</v>
      </c>
      <c r="B27" s="1362" t="s">
        <v>874</v>
      </c>
      <c r="C27" s="1359"/>
      <c r="D27" s="1359"/>
      <c r="E27" s="1359"/>
      <c r="F27" s="1359"/>
      <c r="G27" s="1351"/>
      <c r="H27" s="1809"/>
    </row>
    <row r="28" spans="1:7" ht="20.25">
      <c r="A28" s="1362"/>
      <c r="B28" s="1362"/>
      <c r="C28" s="1359"/>
      <c r="D28" s="1359"/>
      <c r="E28" s="1359"/>
      <c r="F28" s="1359"/>
      <c r="G28" s="1351"/>
    </row>
    <row r="29" spans="2:8" ht="15">
      <c r="B29" s="1354" t="s">
        <v>445</v>
      </c>
      <c r="H29" s="1351" t="s">
        <v>447</v>
      </c>
    </row>
    <row r="30" ht="15">
      <c r="H30" s="1351"/>
    </row>
    <row r="31" spans="2:8" ht="15">
      <c r="B31" s="1350" t="s">
        <v>476</v>
      </c>
      <c r="H31" s="1351" t="s">
        <v>448</v>
      </c>
    </row>
    <row r="32" ht="15">
      <c r="H32" s="1351"/>
    </row>
    <row r="33" spans="2:8" ht="15">
      <c r="B33" s="1350" t="s">
        <v>477</v>
      </c>
      <c r="C33" s="1350"/>
      <c r="D33" s="1350"/>
      <c r="E33" s="1350"/>
      <c r="H33" s="1351" t="s">
        <v>957</v>
      </c>
    </row>
    <row r="34" spans="2:7" ht="15">
      <c r="B34" s="1354"/>
      <c r="C34" s="1354"/>
      <c r="D34" s="1354"/>
      <c r="E34" s="1354"/>
      <c r="F34" s="1354"/>
      <c r="G34" s="1351"/>
    </row>
    <row r="35" ht="15">
      <c r="G35" s="1350"/>
    </row>
    <row r="36" ht="15">
      <c r="G36" s="1350"/>
    </row>
    <row r="37" ht="15">
      <c r="G37" s="1350"/>
    </row>
    <row r="38" ht="15">
      <c r="G38" s="1350"/>
    </row>
    <row r="39" spans="1:8" ht="25.5" customHeight="1">
      <c r="A39" s="1918" t="s">
        <v>838</v>
      </c>
      <c r="B39" s="1918"/>
      <c r="C39" s="1918"/>
      <c r="D39" s="1918"/>
      <c r="E39" s="1918"/>
      <c r="F39" s="1918"/>
      <c r="G39" s="1918"/>
      <c r="H39" s="1918"/>
    </row>
    <row r="41" spans="1:8" ht="25.5" customHeight="1">
      <c r="A41" s="1918" t="s">
        <v>939</v>
      </c>
      <c r="B41" s="1918"/>
      <c r="C41" s="1918"/>
      <c r="D41" s="1918"/>
      <c r="E41" s="1918"/>
      <c r="F41" s="1918"/>
      <c r="G41" s="1918"/>
      <c r="H41" s="1918"/>
    </row>
    <row r="42" ht="12.75">
      <c r="A42" s="180"/>
    </row>
    <row r="47" spans="1:7" ht="18">
      <c r="A47" s="1355"/>
      <c r="B47" s="1355"/>
      <c r="C47" s="1355"/>
      <c r="D47" s="1355"/>
      <c r="E47" s="1355"/>
      <c r="F47" s="1355"/>
      <c r="G47" s="1355"/>
    </row>
  </sheetData>
  <sheetProtection/>
  <mergeCells count="2">
    <mergeCell ref="A41:H41"/>
    <mergeCell ref="A39:H39"/>
  </mergeCells>
  <printOptions horizontalCentered="1"/>
  <pageMargins left="0.5905511811023623" right="0.5905511811023623" top="0.7874015748031497" bottom="0.5905511811023623" header="0.3937007874015748" footer="0.3937007874015748"/>
  <pageSetup horizontalDpi="300" verticalDpi="300" orientation="portrait" r:id="rId1"/>
  <headerFooter alignWithMargins="0">
    <oddFooter>&amp;R
</oddFooter>
  </headerFooter>
</worksheet>
</file>

<file path=xl/worksheets/sheet20.xml><?xml version="1.0" encoding="utf-8"?>
<worksheet xmlns="http://schemas.openxmlformats.org/spreadsheetml/2006/main" xmlns:r="http://schemas.openxmlformats.org/officeDocument/2006/relationships">
  <sheetPr codeName="Feuil22"/>
  <dimension ref="A1:I47"/>
  <sheetViews>
    <sheetView zoomScalePageLayoutView="0" workbookViewId="0" topLeftCell="A21">
      <selection activeCell="B8" sqref="B8:I8"/>
    </sheetView>
  </sheetViews>
  <sheetFormatPr defaultColWidth="11.421875" defaultRowHeight="12.75"/>
  <cols>
    <col min="1" max="1" width="3.7109375" style="1" customWidth="1"/>
    <col min="2" max="7" width="11.421875" style="1" customWidth="1"/>
    <col min="8" max="8" width="12.421875" style="1" customWidth="1"/>
    <col min="9" max="16384" width="11.421875" style="1" customWidth="1"/>
  </cols>
  <sheetData>
    <row r="1" spans="1:7" ht="12.75">
      <c r="A1" s="63"/>
      <c r="B1" s="558"/>
      <c r="C1" s="407"/>
      <c r="D1" s="407"/>
      <c r="E1" s="64"/>
      <c r="F1" s="1741"/>
      <c r="G1" s="65"/>
    </row>
    <row r="2" spans="1:7" ht="12.75" customHeight="1">
      <c r="A2" s="554"/>
      <c r="B2" s="6"/>
      <c r="C2" s="64"/>
      <c r="D2" s="64"/>
      <c r="E2" s="64"/>
      <c r="F2" s="1741"/>
      <c r="G2" s="65"/>
    </row>
    <row r="3" spans="1:9" ht="12.75">
      <c r="A3" s="387"/>
      <c r="B3" s="1930" t="s">
        <v>695</v>
      </c>
      <c r="C3" s="1930"/>
      <c r="D3" s="1930"/>
      <c r="E3" s="1930"/>
      <c r="F3" s="1930"/>
      <c r="G3" s="1930"/>
      <c r="H3" s="1930"/>
      <c r="I3" s="1930"/>
    </row>
    <row r="4" spans="1:9" ht="12.75">
      <c r="A4" s="387"/>
      <c r="B4" s="1930" t="s">
        <v>613</v>
      </c>
      <c r="C4" s="1930"/>
      <c r="D4" s="1930"/>
      <c r="E4" s="1930"/>
      <c r="F4" s="1930"/>
      <c r="G4" s="1930"/>
      <c r="H4" s="1930"/>
      <c r="I4" s="1930"/>
    </row>
    <row r="5" spans="1:7" ht="12.75" customHeight="1">
      <c r="A5" s="387"/>
      <c r="B5" s="64"/>
      <c r="C5" s="64"/>
      <c r="D5" s="64"/>
      <c r="E5" s="64"/>
      <c r="F5" s="65"/>
      <c r="G5" s="65"/>
    </row>
    <row r="6" spans="1:7" ht="12.75" customHeight="1">
      <c r="A6" s="387"/>
      <c r="B6" s="64"/>
      <c r="C6" s="64"/>
      <c r="D6" s="64"/>
      <c r="E6" s="64"/>
      <c r="F6" s="65"/>
      <c r="G6" s="65"/>
    </row>
    <row r="7" spans="1:7" ht="12.75">
      <c r="A7" s="387"/>
      <c r="B7" s="4" t="s">
        <v>811</v>
      </c>
      <c r="C7" s="394"/>
      <c r="F7" s="184"/>
      <c r="G7" s="184"/>
    </row>
    <row r="8" spans="1:9" ht="49.5" customHeight="1">
      <c r="A8" s="387"/>
      <c r="B8" s="1894" t="s">
        <v>65</v>
      </c>
      <c r="C8" s="1911"/>
      <c r="D8" s="1911"/>
      <c r="E8" s="1911"/>
      <c r="F8" s="1911"/>
      <c r="G8" s="1911"/>
      <c r="H8" s="1911"/>
      <c r="I8" s="1911"/>
    </row>
    <row r="9" spans="1:9" ht="30.75" customHeight="1">
      <c r="A9" s="387"/>
      <c r="B9" s="1894" t="s">
        <v>57</v>
      </c>
      <c r="C9" s="1911"/>
      <c r="D9" s="1911"/>
      <c r="E9" s="1911"/>
      <c r="F9" s="1911"/>
      <c r="G9" s="1911"/>
      <c r="H9" s="1911"/>
      <c r="I9" s="1911"/>
    </row>
    <row r="10" spans="1:9" ht="30.75" customHeight="1">
      <c r="A10" s="387"/>
      <c r="B10" s="1894" t="s">
        <v>58</v>
      </c>
      <c r="C10" s="1911"/>
      <c r="D10" s="1911"/>
      <c r="E10" s="1911"/>
      <c r="F10" s="1911"/>
      <c r="G10" s="1911"/>
      <c r="H10" s="1911"/>
      <c r="I10" s="1911"/>
    </row>
    <row r="11" spans="1:9" ht="12.75">
      <c r="A11" s="387"/>
      <c r="B11" s="1911"/>
      <c r="C11" s="1911"/>
      <c r="D11" s="1911"/>
      <c r="E11" s="1911"/>
      <c r="F11" s="1911"/>
      <c r="G11" s="1911"/>
      <c r="H11" s="1911"/>
      <c r="I11" s="1911"/>
    </row>
    <row r="12" spans="1:7" ht="12.75">
      <c r="A12" s="387"/>
      <c r="B12" s="1" t="s">
        <v>940</v>
      </c>
      <c r="C12" s="343"/>
      <c r="D12" s="137"/>
      <c r="E12" s="137"/>
      <c r="F12" s="336"/>
      <c r="G12" s="595" t="s">
        <v>901</v>
      </c>
    </row>
    <row r="13" spans="1:7" ht="12.75">
      <c r="A13" s="387"/>
      <c r="B13" s="1" t="s">
        <v>941</v>
      </c>
      <c r="C13" s="343"/>
      <c r="D13" s="137"/>
      <c r="E13" s="137"/>
      <c r="F13" s="336"/>
      <c r="G13" s="595" t="s">
        <v>902</v>
      </c>
    </row>
    <row r="14" spans="1:7" ht="12.75">
      <c r="A14" s="387"/>
      <c r="B14" s="1" t="s">
        <v>942</v>
      </c>
      <c r="C14" s="343"/>
      <c r="D14" s="137"/>
      <c r="E14" s="137"/>
      <c r="F14" s="336"/>
      <c r="G14" s="595" t="s">
        <v>903</v>
      </c>
    </row>
    <row r="15" spans="1:7" ht="12.75">
      <c r="A15" s="387"/>
      <c r="B15" s="1" t="s">
        <v>943</v>
      </c>
      <c r="C15" s="343"/>
      <c r="D15" s="137"/>
      <c r="E15" s="137"/>
      <c r="F15" s="336"/>
      <c r="G15" s="595" t="s">
        <v>903</v>
      </c>
    </row>
    <row r="16" spans="1:7" ht="12.75">
      <c r="A16" s="387"/>
      <c r="B16" s="1" t="s">
        <v>944</v>
      </c>
      <c r="C16" s="343"/>
      <c r="D16" s="137"/>
      <c r="E16" s="137"/>
      <c r="F16" s="336"/>
      <c r="G16" s="595" t="s">
        <v>903</v>
      </c>
    </row>
    <row r="17" spans="1:7" ht="12.75">
      <c r="A17" s="387"/>
      <c r="B17" s="1" t="s">
        <v>1053</v>
      </c>
      <c r="C17" s="343"/>
      <c r="D17" s="137"/>
      <c r="E17" s="137"/>
      <c r="F17" s="336"/>
      <c r="G17" s="595" t="s">
        <v>903</v>
      </c>
    </row>
    <row r="18" spans="1:7" ht="12.75">
      <c r="A18" s="387"/>
      <c r="B18" s="1" t="s">
        <v>1054</v>
      </c>
      <c r="C18" s="343"/>
      <c r="D18" s="137"/>
      <c r="E18" s="137"/>
      <c r="F18" s="336"/>
      <c r="G18" s="595" t="s">
        <v>919</v>
      </c>
    </row>
    <row r="19" spans="1:7" ht="12.75">
      <c r="A19" s="387"/>
      <c r="C19" s="343"/>
      <c r="D19" s="137"/>
      <c r="E19" s="137"/>
      <c r="F19" s="336"/>
      <c r="G19" s="595"/>
    </row>
    <row r="20" spans="1:7" ht="12.75">
      <c r="A20" s="387"/>
      <c r="B20" s="1898" t="s">
        <v>812</v>
      </c>
      <c r="C20" s="1898"/>
      <c r="F20" s="184"/>
      <c r="G20" s="184"/>
    </row>
    <row r="21" spans="1:7" ht="12.75">
      <c r="A21" s="387"/>
      <c r="B21" s="180" t="s">
        <v>71</v>
      </c>
      <c r="F21" s="184"/>
      <c r="G21" s="184"/>
    </row>
    <row r="22" spans="1:7" ht="12.75">
      <c r="A22" s="387"/>
      <c r="B22" s="1" t="s">
        <v>830</v>
      </c>
      <c r="C22" s="394"/>
      <c r="F22" s="184"/>
      <c r="G22" s="184"/>
    </row>
    <row r="23" spans="1:7" ht="12.75">
      <c r="A23" s="387"/>
      <c r="B23" s="490" t="s">
        <v>970</v>
      </c>
      <c r="C23" s="394"/>
      <c r="F23" s="184"/>
      <c r="G23" s="184"/>
    </row>
    <row r="24" spans="1:7" ht="12.75">
      <c r="A24" s="387"/>
      <c r="B24" s="31" t="s">
        <v>971</v>
      </c>
      <c r="C24" s="394"/>
      <c r="F24" s="184"/>
      <c r="G24" s="184"/>
    </row>
    <row r="25" spans="1:7" ht="12.75">
      <c r="A25" s="387"/>
      <c r="B25" s="4"/>
      <c r="C25" s="4"/>
      <c r="F25" s="184"/>
      <c r="G25" s="184"/>
    </row>
    <row r="26" spans="1:7" ht="12.75">
      <c r="A26" s="387"/>
      <c r="C26" s="394"/>
      <c r="F26" s="184"/>
      <c r="G26" s="184"/>
    </row>
    <row r="27" spans="1:7" ht="12.75">
      <c r="A27" s="387"/>
      <c r="B27" s="180"/>
      <c r="C27" s="394"/>
      <c r="F27" s="184"/>
      <c r="G27" s="184"/>
    </row>
    <row r="28" spans="1:7" ht="12.75">
      <c r="A28" s="554"/>
      <c r="B28" s="4"/>
      <c r="C28" s="394"/>
      <c r="F28" s="184"/>
      <c r="G28" s="184"/>
    </row>
    <row r="29" spans="1:7" ht="12.75">
      <c r="A29" s="387"/>
      <c r="B29" s="723"/>
      <c r="C29" s="394"/>
      <c r="F29" s="184"/>
      <c r="G29" s="184"/>
    </row>
    <row r="30" spans="1:7" ht="12.75">
      <c r="A30" s="387"/>
      <c r="B30" s="582"/>
      <c r="C30" s="583"/>
      <c r="D30" s="4"/>
      <c r="F30" s="184"/>
      <c r="G30" s="184"/>
    </row>
    <row r="31" spans="1:7" ht="12.75">
      <c r="A31" s="387"/>
      <c r="C31" s="394"/>
      <c r="F31" s="184"/>
      <c r="G31" s="184"/>
    </row>
    <row r="32" spans="1:7" ht="12.75">
      <c r="A32" s="387"/>
      <c r="B32" s="180"/>
      <c r="C32" s="394"/>
      <c r="F32" s="184"/>
      <c r="G32" s="184"/>
    </row>
    <row r="33" spans="1:7" ht="12.75">
      <c r="A33" s="387"/>
      <c r="C33" s="394"/>
      <c r="F33" s="184"/>
      <c r="G33" s="184"/>
    </row>
    <row r="34" spans="1:7" ht="12.75">
      <c r="A34" s="387"/>
      <c r="C34" s="394"/>
      <c r="F34" s="184"/>
      <c r="G34" s="184"/>
    </row>
    <row r="35" spans="1:3" ht="12.75">
      <c r="A35" s="387"/>
      <c r="B35" s="4"/>
      <c r="C35" s="4"/>
    </row>
    <row r="36" ht="12.75">
      <c r="A36" s="387"/>
    </row>
    <row r="37" spans="1:2" ht="12.75">
      <c r="A37" s="387"/>
      <c r="B37" s="490"/>
    </row>
    <row r="38" spans="1:2" ht="12.75">
      <c r="A38" s="387"/>
      <c r="B38" s="490"/>
    </row>
    <row r="39" ht="12.75">
      <c r="A39" s="387"/>
    </row>
    <row r="40" ht="12.75">
      <c r="A40" s="387"/>
    </row>
    <row r="41" ht="12.75">
      <c r="A41" s="387"/>
    </row>
    <row r="42" ht="12.75">
      <c r="A42" s="387"/>
    </row>
    <row r="43" ht="12.75">
      <c r="A43" s="387"/>
    </row>
    <row r="44" ht="12.75">
      <c r="A44" s="387"/>
    </row>
    <row r="45" ht="12.75">
      <c r="A45" s="387"/>
    </row>
    <row r="46" ht="12.75">
      <c r="A46" s="387"/>
    </row>
    <row r="47" ht="12.75">
      <c r="A47" s="387"/>
    </row>
  </sheetData>
  <sheetProtection/>
  <mergeCells count="7">
    <mergeCell ref="B20:C20"/>
    <mergeCell ref="B3:I3"/>
    <mergeCell ref="B4:I4"/>
    <mergeCell ref="B11:I11"/>
    <mergeCell ref="B8:I8"/>
    <mergeCell ref="B9:I9"/>
    <mergeCell ref="B10:I10"/>
  </mergeCells>
  <printOptions/>
  <pageMargins left="0.3937007874015748" right="0.3937007874015748" top="0.5905511811023623" bottom="0.3937007874015748" header="0.5905511811023623" footer="0.3937007874015748"/>
  <pageSetup horizontalDpi="300" verticalDpi="300" orientation="portrait" r:id="rId1"/>
  <headerFooter alignWithMargins="0">
    <oddHeader>&amp;L&amp;9Organisme __&amp;UMunicipalité XYZ&amp;U_______________________&amp;R&amp;9Code géographique __&amp;U99999&amp;U_____</oddHeader>
    <oddFooter>&amp;LS22-1&amp;R(2)</oddFooter>
  </headerFooter>
</worksheet>
</file>

<file path=xl/worksheets/sheet21.xml><?xml version="1.0" encoding="utf-8"?>
<worksheet xmlns="http://schemas.openxmlformats.org/spreadsheetml/2006/main" xmlns:r="http://schemas.openxmlformats.org/officeDocument/2006/relationships">
  <sheetPr codeName="Feuil18"/>
  <dimension ref="A1:I61"/>
  <sheetViews>
    <sheetView zoomScalePageLayoutView="0" workbookViewId="0" topLeftCell="A2">
      <selection activeCell="F9" sqref="F9"/>
    </sheetView>
  </sheetViews>
  <sheetFormatPr defaultColWidth="11.421875" defaultRowHeight="12.75"/>
  <cols>
    <col min="1" max="1" width="3.140625" style="1" customWidth="1"/>
    <col min="2" max="7" width="11.421875" style="1" customWidth="1"/>
    <col min="8" max="8" width="12.421875" style="1" customWidth="1"/>
    <col min="9" max="9" width="13.28125" style="1" customWidth="1"/>
    <col min="10" max="16384" width="11.421875" style="1" customWidth="1"/>
  </cols>
  <sheetData>
    <row r="1" spans="1:7" ht="12.75">
      <c r="A1" s="63"/>
      <c r="B1" s="439"/>
      <c r="C1" s="407"/>
      <c r="D1" s="407"/>
      <c r="E1" s="64"/>
      <c r="F1" s="580"/>
      <c r="G1" s="65"/>
    </row>
    <row r="2" spans="1:7" ht="12.75">
      <c r="A2" s="329"/>
      <c r="B2" s="6"/>
      <c r="C2" s="64"/>
      <c r="D2" s="64"/>
      <c r="E2" s="64"/>
      <c r="F2" s="580"/>
      <c r="G2" s="65"/>
    </row>
    <row r="3" spans="1:9" ht="12.75" customHeight="1">
      <c r="A3" s="387"/>
      <c r="B3" s="1924" t="s">
        <v>695</v>
      </c>
      <c r="C3" s="1924"/>
      <c r="D3" s="1924"/>
      <c r="E3" s="1924"/>
      <c r="F3" s="1924"/>
      <c r="G3" s="1924"/>
      <c r="H3" s="1924"/>
      <c r="I3" s="1924"/>
    </row>
    <row r="4" spans="1:9" ht="12.75" customHeight="1">
      <c r="A4" s="387"/>
      <c r="B4" s="1924" t="s">
        <v>613</v>
      </c>
      <c r="C4" s="1924"/>
      <c r="D4" s="1924"/>
      <c r="E4" s="1924"/>
      <c r="F4" s="1924"/>
      <c r="G4" s="1924"/>
      <c r="H4" s="1924"/>
      <c r="I4" s="1924"/>
    </row>
    <row r="5" spans="1:7" ht="10.5" customHeight="1">
      <c r="A5" s="387"/>
      <c r="B5" s="64"/>
      <c r="C5" s="64"/>
      <c r="D5" s="64"/>
      <c r="E5" s="64"/>
      <c r="F5" s="65"/>
      <c r="G5" s="65"/>
    </row>
    <row r="6" spans="1:7" ht="12.75">
      <c r="A6" s="387"/>
      <c r="B6" s="4" t="s">
        <v>972</v>
      </c>
      <c r="C6" s="4"/>
      <c r="F6" s="184"/>
      <c r="G6" s="184"/>
    </row>
    <row r="7" spans="1:9" ht="12.75">
      <c r="A7" s="387"/>
      <c r="B7" s="584" t="s">
        <v>71</v>
      </c>
      <c r="C7" s="394"/>
      <c r="E7" s="1844" t="s">
        <v>1161</v>
      </c>
      <c r="F7" s="1845"/>
      <c r="G7" s="1344"/>
      <c r="H7" s="1344"/>
      <c r="I7" s="1344"/>
    </row>
    <row r="8" spans="1:7" ht="12.75">
      <c r="A8" s="387"/>
      <c r="B8" s="4" t="s">
        <v>973</v>
      </c>
      <c r="C8" s="394"/>
      <c r="F8" s="184"/>
      <c r="G8" s="184"/>
    </row>
    <row r="9" spans="1:7" ht="12.75">
      <c r="A9" s="387"/>
      <c r="B9" s="4"/>
      <c r="C9" s="394"/>
      <c r="F9" s="184"/>
      <c r="G9" s="184"/>
    </row>
    <row r="10" spans="1:7" ht="12.75">
      <c r="A10" s="387"/>
      <c r="B10" s="723" t="s">
        <v>974</v>
      </c>
      <c r="C10" s="394"/>
      <c r="F10" s="184"/>
      <c r="G10" s="184"/>
    </row>
    <row r="11" spans="1:7" ht="10.5" customHeight="1">
      <c r="A11" s="387"/>
      <c r="B11" s="582"/>
      <c r="C11" s="583"/>
      <c r="D11" s="4"/>
      <c r="F11" s="184"/>
      <c r="G11" s="184"/>
    </row>
    <row r="12" spans="1:7" ht="12.75">
      <c r="A12" s="387"/>
      <c r="B12" s="1" t="s">
        <v>41</v>
      </c>
      <c r="C12" s="394"/>
      <c r="F12" s="184"/>
      <c r="G12" s="184"/>
    </row>
    <row r="13" spans="1:7" ht="12.75">
      <c r="A13" s="387"/>
      <c r="B13" s="31" t="s">
        <v>42</v>
      </c>
      <c r="C13" s="394"/>
      <c r="F13" s="184"/>
      <c r="G13" s="184"/>
    </row>
    <row r="14" spans="1:7" ht="12.75">
      <c r="A14" s="387"/>
      <c r="B14" s="1" t="s">
        <v>211</v>
      </c>
      <c r="C14" s="394"/>
      <c r="F14" s="184"/>
      <c r="G14" s="184"/>
    </row>
    <row r="15" spans="1:7" ht="10.5" customHeight="1">
      <c r="A15" s="387"/>
      <c r="C15" s="394"/>
      <c r="F15" s="184"/>
      <c r="G15" s="184"/>
    </row>
    <row r="16" spans="1:3" ht="12.75">
      <c r="A16" s="387"/>
      <c r="B16" s="31" t="s">
        <v>442</v>
      </c>
      <c r="C16" s="4"/>
    </row>
    <row r="17" spans="1:2" ht="12.75">
      <c r="A17" s="387"/>
      <c r="B17" s="31" t="s">
        <v>443</v>
      </c>
    </row>
    <row r="18" spans="1:2" ht="10.5" customHeight="1">
      <c r="A18" s="387"/>
      <c r="B18" s="490"/>
    </row>
    <row r="19" spans="1:2" ht="12.75">
      <c r="A19" s="387"/>
      <c r="B19" s="490" t="s">
        <v>1441</v>
      </c>
    </row>
    <row r="20" spans="1:2" ht="12.75">
      <c r="A20" s="387"/>
      <c r="B20" s="490" t="s">
        <v>834</v>
      </c>
    </row>
    <row r="21" ht="10.5" customHeight="1">
      <c r="A21" s="387"/>
    </row>
    <row r="22" spans="1:2" ht="12.75">
      <c r="A22" s="387"/>
      <c r="B22" s="1" t="s">
        <v>444</v>
      </c>
    </row>
    <row r="23" spans="1:2" ht="12.75">
      <c r="A23" s="387"/>
      <c r="B23" s="1" t="s">
        <v>1051</v>
      </c>
    </row>
    <row r="24" ht="10.5" customHeight="1">
      <c r="A24" s="387"/>
    </row>
    <row r="25" spans="1:2" ht="12.75">
      <c r="A25" s="387"/>
      <c r="B25" s="4" t="s">
        <v>1052</v>
      </c>
    </row>
    <row r="26" spans="1:2" ht="12.75">
      <c r="A26" s="387"/>
      <c r="B26" s="4"/>
    </row>
    <row r="27" spans="1:2" ht="12.75">
      <c r="A27" s="387"/>
      <c r="B27" s="1" t="s">
        <v>495</v>
      </c>
    </row>
    <row r="28" spans="1:2" ht="12.75">
      <c r="A28" s="387"/>
      <c r="B28" s="1" t="s">
        <v>207</v>
      </c>
    </row>
    <row r="29" spans="1:2" ht="12.75">
      <c r="A29" s="387"/>
      <c r="B29" s="1" t="s">
        <v>208</v>
      </c>
    </row>
    <row r="30" ht="12.75">
      <c r="B30" s="1" t="s">
        <v>209</v>
      </c>
    </row>
    <row r="31" ht="10.5" customHeight="1"/>
    <row r="32" ht="12.75">
      <c r="B32" s="1" t="s">
        <v>210</v>
      </c>
    </row>
    <row r="33" ht="12.75">
      <c r="B33" s="1" t="s">
        <v>1033</v>
      </c>
    </row>
    <row r="34" ht="12.75">
      <c r="B34" s="1" t="s">
        <v>1034</v>
      </c>
    </row>
    <row r="35" ht="12.75">
      <c r="B35" s="1" t="s">
        <v>1035</v>
      </c>
    </row>
    <row r="36" ht="10.5" customHeight="1"/>
    <row r="37" ht="12.75">
      <c r="B37" s="1" t="s">
        <v>1036</v>
      </c>
    </row>
    <row r="38" ht="12.75">
      <c r="B38" s="1" t="s">
        <v>377</v>
      </c>
    </row>
    <row r="39" ht="12.75">
      <c r="B39" s="1" t="s">
        <v>378</v>
      </c>
    </row>
    <row r="40" ht="12.75">
      <c r="B40" s="1" t="s">
        <v>379</v>
      </c>
    </row>
    <row r="41" ht="10.5" customHeight="1"/>
    <row r="42" ht="12.75">
      <c r="B42" s="1" t="s">
        <v>380</v>
      </c>
    </row>
    <row r="43" ht="12.75">
      <c r="B43" s="1" t="s">
        <v>1359</v>
      </c>
    </row>
    <row r="44" ht="12.75">
      <c r="B44" s="1" t="s">
        <v>1360</v>
      </c>
    </row>
    <row r="45" ht="12.75">
      <c r="B45" s="1" t="s">
        <v>1361</v>
      </c>
    </row>
    <row r="47" ht="12.75">
      <c r="B47" s="1" t="s">
        <v>1135</v>
      </c>
    </row>
    <row r="48" spans="2:3" ht="12.75">
      <c r="B48" s="1" t="s">
        <v>1136</v>
      </c>
      <c r="C48" s="19"/>
    </row>
    <row r="50" ht="12.75">
      <c r="B50" s="1" t="s">
        <v>1137</v>
      </c>
    </row>
    <row r="51" ht="12.75">
      <c r="B51" s="1" t="s">
        <v>1138</v>
      </c>
    </row>
    <row r="52" ht="12.75">
      <c r="B52" s="1" t="s">
        <v>1139</v>
      </c>
    </row>
    <row r="54" ht="12.75">
      <c r="B54" s="31" t="s">
        <v>1140</v>
      </c>
    </row>
    <row r="55" ht="12.75">
      <c r="B55" s="31" t="s">
        <v>976</v>
      </c>
    </row>
    <row r="56" ht="12.75">
      <c r="B56" s="31"/>
    </row>
    <row r="57" spans="2:9" ht="12.75">
      <c r="B57" s="31" t="s">
        <v>977</v>
      </c>
      <c r="C57" s="724"/>
      <c r="D57" s="145"/>
      <c r="E57" s="145"/>
      <c r="F57" s="725"/>
      <c r="G57" s="725"/>
      <c r="H57" s="145"/>
      <c r="I57" s="145"/>
    </row>
    <row r="58" spans="2:9" ht="12.75">
      <c r="B58" s="581" t="s">
        <v>978</v>
      </c>
      <c r="C58" s="724"/>
      <c r="D58" s="145"/>
      <c r="E58" s="145"/>
      <c r="F58" s="725"/>
      <c r="G58" s="725"/>
      <c r="H58" s="145"/>
      <c r="I58" s="145"/>
    </row>
    <row r="59" ht="12.75">
      <c r="B59" s="31"/>
    </row>
    <row r="60" ht="12.75">
      <c r="B60" s="31"/>
    </row>
    <row r="61" ht="12.75">
      <c r="B61" s="31"/>
    </row>
  </sheetData>
  <sheetProtection/>
  <mergeCells count="2">
    <mergeCell ref="B3:I3"/>
    <mergeCell ref="B4:I4"/>
  </mergeCells>
  <printOptions/>
  <pageMargins left="0.3937007874015748" right="0.3937007874015748" top="0.5905511811023623" bottom="0.3937007874015748" header="0.5905511811023623" footer="0.3937007874015748"/>
  <pageSetup horizontalDpi="300" verticalDpi="300" orientation="portrait" r:id="rId1"/>
  <headerFooter alignWithMargins="0">
    <oddHeader>&amp;L&amp;9Organisme __&amp;UMunicipalité XYZ&amp;U_______________________&amp;R&amp;9Code géographique __&amp;U99999&amp;U_____</oddHeader>
    <oddFooter>&amp;LS22-2</oddFooter>
  </headerFooter>
</worksheet>
</file>

<file path=xl/worksheets/sheet22.xml><?xml version="1.0" encoding="utf-8"?>
<worksheet xmlns="http://schemas.openxmlformats.org/spreadsheetml/2006/main" xmlns:r="http://schemas.openxmlformats.org/officeDocument/2006/relationships">
  <sheetPr codeName="Feuil19"/>
  <dimension ref="A1:I53"/>
  <sheetViews>
    <sheetView zoomScalePageLayoutView="0" workbookViewId="0" topLeftCell="A28">
      <selection activeCell="I43" sqref="I43"/>
    </sheetView>
  </sheetViews>
  <sheetFormatPr defaultColWidth="11.421875" defaultRowHeight="12.75"/>
  <cols>
    <col min="1" max="1" width="3.7109375" style="1" customWidth="1"/>
    <col min="2" max="2" width="4.28125" style="1" customWidth="1"/>
    <col min="3" max="3" width="2.140625" style="1" customWidth="1"/>
    <col min="4" max="4" width="29.00390625" style="1" customWidth="1"/>
    <col min="5" max="7" width="11.421875" style="1" customWidth="1"/>
    <col min="8" max="8" width="12.421875" style="1" customWidth="1"/>
    <col min="9" max="16384" width="11.421875" style="1" customWidth="1"/>
  </cols>
  <sheetData>
    <row r="1" spans="1:7" ht="12.75">
      <c r="A1" s="63"/>
      <c r="B1" s="439"/>
      <c r="C1" s="407"/>
      <c r="D1" s="407"/>
      <c r="E1" s="64"/>
      <c r="F1" s="580"/>
      <c r="G1" s="65"/>
    </row>
    <row r="2" spans="1:7" ht="12.75">
      <c r="A2" s="329"/>
      <c r="B2" s="6"/>
      <c r="C2" s="64"/>
      <c r="D2" s="64"/>
      <c r="E2" s="64"/>
      <c r="F2" s="580"/>
      <c r="G2" s="65"/>
    </row>
    <row r="3" spans="1:9" ht="12.75">
      <c r="A3" s="387"/>
      <c r="B3" s="1924" t="s">
        <v>695</v>
      </c>
      <c r="C3" s="1924"/>
      <c r="D3" s="1924"/>
      <c r="E3" s="1924"/>
      <c r="F3" s="1924"/>
      <c r="G3" s="1924"/>
      <c r="H3" s="1924"/>
      <c r="I3" s="1924"/>
    </row>
    <row r="4" spans="1:9" ht="12.75">
      <c r="A4" s="387"/>
      <c r="B4" s="1930" t="s">
        <v>613</v>
      </c>
      <c r="C4" s="1930"/>
      <c r="D4" s="1930"/>
      <c r="E4" s="1930"/>
      <c r="F4" s="1930"/>
      <c r="G4" s="1930"/>
      <c r="H4" s="1930"/>
      <c r="I4" s="1930"/>
    </row>
    <row r="5" spans="1:9" ht="12.75">
      <c r="A5" s="387"/>
      <c r="B5" s="29"/>
      <c r="C5" s="325"/>
      <c r="D5" s="19"/>
      <c r="E5" s="19"/>
      <c r="F5" s="444"/>
      <c r="G5" s="444"/>
      <c r="H5" s="19"/>
      <c r="I5" s="19"/>
    </row>
    <row r="6" spans="1:7" ht="12.75">
      <c r="A6" s="387"/>
      <c r="B6" s="581"/>
      <c r="C6" s="394"/>
      <c r="F6" s="184"/>
      <c r="G6" s="184"/>
    </row>
    <row r="7" spans="1:7" ht="12.75">
      <c r="A7" s="387"/>
      <c r="B7" s="582" t="s">
        <v>70</v>
      </c>
      <c r="C7" s="583"/>
      <c r="D7" s="4"/>
      <c r="F7" s="184"/>
      <c r="G7" s="184"/>
    </row>
    <row r="8" spans="1:6" ht="12.75">
      <c r="A8" s="387"/>
      <c r="B8" s="584" t="s">
        <v>71</v>
      </c>
      <c r="C8" s="394"/>
      <c r="F8" s="184"/>
    </row>
    <row r="9" spans="1:7" ht="12.75">
      <c r="A9" s="387"/>
      <c r="B9" s="1" t="s">
        <v>872</v>
      </c>
      <c r="C9" s="394"/>
      <c r="F9" s="184"/>
      <c r="G9" s="184"/>
    </row>
    <row r="10" spans="1:7" ht="12.75">
      <c r="A10" s="387"/>
      <c r="B10" s="1" t="s">
        <v>181</v>
      </c>
      <c r="C10" s="394"/>
      <c r="F10" s="184"/>
      <c r="G10" s="184"/>
    </row>
    <row r="11" spans="1:7" ht="12.75">
      <c r="A11" s="387"/>
      <c r="B11" s="1" t="s">
        <v>182</v>
      </c>
      <c r="C11" s="394"/>
      <c r="F11" s="184"/>
      <c r="G11" s="184"/>
    </row>
    <row r="12" spans="1:7" ht="12.75">
      <c r="A12" s="387"/>
      <c r="B12" s="1" t="s">
        <v>183</v>
      </c>
      <c r="C12" s="394"/>
      <c r="F12" s="184"/>
      <c r="G12" s="184"/>
    </row>
    <row r="13" spans="1:7" ht="12.75">
      <c r="A13" s="387"/>
      <c r="C13" s="394"/>
      <c r="F13" s="184"/>
      <c r="G13" s="184"/>
    </row>
    <row r="14" spans="1:8" ht="14.25">
      <c r="A14" s="387"/>
      <c r="B14" s="1897" t="s">
        <v>172</v>
      </c>
      <c r="C14" s="1897"/>
      <c r="D14" s="1897"/>
      <c r="E14" s="1897"/>
      <c r="F14" s="1897"/>
      <c r="G14" s="1897"/>
      <c r="H14" s="1897"/>
    </row>
    <row r="15" spans="1:7" ht="12.75">
      <c r="A15" s="387"/>
      <c r="C15" s="272" t="s">
        <v>184</v>
      </c>
      <c r="D15" s="1" t="s">
        <v>185</v>
      </c>
      <c r="F15" s="184"/>
      <c r="G15" s="184"/>
    </row>
    <row r="16" spans="1:7" ht="12.75">
      <c r="A16" s="387"/>
      <c r="C16" s="272" t="s">
        <v>184</v>
      </c>
      <c r="D16" s="1" t="s">
        <v>213</v>
      </c>
      <c r="F16" s="184"/>
      <c r="G16" s="184"/>
    </row>
    <row r="17" spans="3:4" ht="12.75">
      <c r="C17" s="31"/>
      <c r="D17" s="1" t="s">
        <v>986</v>
      </c>
    </row>
    <row r="18" ht="12.75">
      <c r="B18" s="1" t="s">
        <v>934</v>
      </c>
    </row>
    <row r="19" spans="1:4" ht="14.25">
      <c r="A19" s="387"/>
      <c r="C19" s="272" t="s">
        <v>184</v>
      </c>
      <c r="D19" s="1" t="s">
        <v>173</v>
      </c>
    </row>
    <row r="20" spans="1:4" ht="12.75">
      <c r="A20" s="387"/>
      <c r="D20" s="1" t="s">
        <v>1339</v>
      </c>
    </row>
    <row r="21" spans="1:4" ht="12.75">
      <c r="A21" s="387"/>
      <c r="D21" s="1" t="s">
        <v>186</v>
      </c>
    </row>
    <row r="22" spans="1:4" ht="12.75">
      <c r="A22" s="387"/>
      <c r="C22" s="272" t="s">
        <v>184</v>
      </c>
      <c r="D22" s="1" t="s">
        <v>1142</v>
      </c>
    </row>
    <row r="23" spans="1:4" ht="12.75">
      <c r="A23" s="387"/>
      <c r="D23" s="1" t="s">
        <v>187</v>
      </c>
    </row>
    <row r="24" spans="3:4" ht="12.75">
      <c r="C24" s="272" t="s">
        <v>184</v>
      </c>
      <c r="D24" s="1" t="s">
        <v>1144</v>
      </c>
    </row>
    <row r="25" ht="12.75">
      <c r="D25" s="1" t="s">
        <v>1145</v>
      </c>
    </row>
    <row r="26" spans="3:4" ht="12.75">
      <c r="C26" s="272" t="s">
        <v>184</v>
      </c>
      <c r="D26" s="1" t="s">
        <v>1340</v>
      </c>
    </row>
    <row r="27" ht="12.75">
      <c r="D27" s="1" t="s">
        <v>1143</v>
      </c>
    </row>
    <row r="29" ht="12.75">
      <c r="B29" s="1" t="s">
        <v>188</v>
      </c>
    </row>
    <row r="30" spans="3:4" ht="14.25">
      <c r="C30" s="272" t="s">
        <v>184</v>
      </c>
      <c r="D30" s="1" t="s">
        <v>710</v>
      </c>
    </row>
    <row r="31" spans="3:4" ht="12.75">
      <c r="C31" s="272"/>
      <c r="D31" s="1" t="s">
        <v>711</v>
      </c>
    </row>
    <row r="34" ht="12.75">
      <c r="B34" s="4" t="s">
        <v>189</v>
      </c>
    </row>
    <row r="36" ht="12.75">
      <c r="B36" s="605" t="s">
        <v>110</v>
      </c>
    </row>
    <row r="38" spans="2:9" ht="12.75">
      <c r="B38" s="1899" t="s">
        <v>59</v>
      </c>
      <c r="C38" s="1897"/>
      <c r="D38" s="1897"/>
      <c r="E38" s="1897"/>
      <c r="F38" s="1897"/>
      <c r="G38" s="1897"/>
      <c r="H38" s="1897"/>
      <c r="I38" s="1897"/>
    </row>
    <row r="40" ht="12.75">
      <c r="B40" s="605" t="s">
        <v>357</v>
      </c>
    </row>
    <row r="42" spans="2:9" ht="12.75">
      <c r="B42" s="1899" t="s">
        <v>60</v>
      </c>
      <c r="C42" s="1897"/>
      <c r="D42" s="1897"/>
      <c r="E42" s="1897"/>
      <c r="F42" s="1897"/>
      <c r="G42" s="1897"/>
      <c r="H42" s="1897"/>
      <c r="I42" s="1897"/>
    </row>
    <row r="44" ht="12.75">
      <c r="B44" s="605" t="s">
        <v>434</v>
      </c>
    </row>
    <row r="46" spans="2:9" ht="12.75">
      <c r="B46" s="1909" t="s">
        <v>61</v>
      </c>
      <c r="C46" s="1910"/>
      <c r="D46" s="1910"/>
      <c r="E46" s="1910"/>
      <c r="F46" s="1910"/>
      <c r="G46" s="1910"/>
      <c r="H46" s="1910"/>
      <c r="I46" s="1910"/>
    </row>
    <row r="48" ht="12.75">
      <c r="B48" s="605" t="s">
        <v>753</v>
      </c>
    </row>
    <row r="50" spans="2:9" ht="37.5" customHeight="1">
      <c r="B50" s="1909" t="s">
        <v>579</v>
      </c>
      <c r="C50" s="1910"/>
      <c r="D50" s="1910"/>
      <c r="E50" s="1910"/>
      <c r="F50" s="1910"/>
      <c r="G50" s="1910"/>
      <c r="H50" s="1910"/>
      <c r="I50" s="1910"/>
    </row>
    <row r="52" spans="1:9" ht="12" customHeight="1">
      <c r="A52" s="554"/>
      <c r="B52" s="490"/>
      <c r="C52" s="555"/>
      <c r="D52" s="555"/>
      <c r="E52" s="555"/>
      <c r="F52" s="556"/>
      <c r="G52" s="557"/>
      <c r="H52" s="555"/>
      <c r="I52" s="553"/>
    </row>
    <row r="53" spans="1:9" ht="12.75">
      <c r="A53" s="64"/>
      <c r="B53" s="558"/>
      <c r="C53" s="555"/>
      <c r="D53" s="555"/>
      <c r="E53" s="555"/>
      <c r="F53" s="556"/>
      <c r="G53" s="557"/>
      <c r="H53" s="555"/>
      <c r="I53" s="553"/>
    </row>
  </sheetData>
  <sheetProtection/>
  <mergeCells count="7">
    <mergeCell ref="B50:I50"/>
    <mergeCell ref="B14:H14"/>
    <mergeCell ref="B46:I46"/>
    <mergeCell ref="B3:I3"/>
    <mergeCell ref="B4:I4"/>
    <mergeCell ref="B38:I38"/>
    <mergeCell ref="B42:I42"/>
  </mergeCells>
  <printOptions/>
  <pageMargins left="0.3937007874015748" right="0.3937007874015748" top="0.5905511811023623" bottom="0.3937007874015748" header="0.5905511811023623" footer="0.3937007874015748"/>
  <pageSetup horizontalDpi="300" verticalDpi="300" orientation="portrait" r:id="rId1"/>
  <headerFooter alignWithMargins="0">
    <oddHeader>&amp;L&amp;9Organisme __&amp;UMunicipalité XYZ&amp;U_______________________&amp;R&amp;9Code géographique __&amp;U99999&amp;U_____</oddHeader>
    <oddFooter>&amp;LS22-3</oddFooter>
  </headerFooter>
</worksheet>
</file>

<file path=xl/worksheets/sheet23.xml><?xml version="1.0" encoding="utf-8"?>
<worksheet xmlns="http://schemas.openxmlformats.org/spreadsheetml/2006/main" xmlns:r="http://schemas.openxmlformats.org/officeDocument/2006/relationships">
  <sheetPr codeName="Feuil24"/>
  <dimension ref="A1:I24"/>
  <sheetViews>
    <sheetView zoomScalePageLayoutView="0" workbookViewId="0" topLeftCell="A1">
      <selection activeCell="A1" sqref="A1:A16384"/>
    </sheetView>
  </sheetViews>
  <sheetFormatPr defaultColWidth="11.421875" defaultRowHeight="12.75"/>
  <cols>
    <col min="1" max="1" width="3.7109375" style="1" customWidth="1"/>
    <col min="2" max="2" width="4.28125" style="1" customWidth="1"/>
    <col min="3" max="3" width="2.140625" style="1" customWidth="1"/>
    <col min="4" max="4" width="29.00390625" style="1" customWidth="1"/>
    <col min="5" max="7" width="11.421875" style="1" customWidth="1"/>
    <col min="8" max="8" width="12.421875" style="1" customWidth="1"/>
    <col min="9" max="16384" width="11.421875" style="1" customWidth="1"/>
  </cols>
  <sheetData>
    <row r="1" spans="1:7" ht="12.75">
      <c r="A1" s="63"/>
      <c r="B1" s="558"/>
      <c r="C1" s="407"/>
      <c r="D1" s="407"/>
      <c r="E1" s="64"/>
      <c r="F1" s="1741"/>
      <c r="G1" s="65"/>
    </row>
    <row r="2" spans="1:7" ht="12.75">
      <c r="A2" s="554"/>
      <c r="B2" s="6"/>
      <c r="C2" s="64"/>
      <c r="D2" s="64"/>
      <c r="E2" s="64"/>
      <c r="F2" s="1741"/>
      <c r="G2" s="65"/>
    </row>
    <row r="3" spans="1:9" ht="12.75">
      <c r="A3" s="387"/>
      <c r="B3" s="1930" t="s">
        <v>695</v>
      </c>
      <c r="C3" s="1930"/>
      <c r="D3" s="1930"/>
      <c r="E3" s="1930"/>
      <c r="F3" s="1930"/>
      <c r="G3" s="1930"/>
      <c r="H3" s="1930"/>
      <c r="I3" s="1930"/>
    </row>
    <row r="4" spans="1:9" ht="12.75">
      <c r="A4" s="387"/>
      <c r="B4" s="1930" t="s">
        <v>613</v>
      </c>
      <c r="C4" s="1930"/>
      <c r="D4" s="1930"/>
      <c r="E4" s="1930"/>
      <c r="F4" s="1930"/>
      <c r="G4" s="1930"/>
      <c r="H4" s="1930"/>
      <c r="I4" s="1930"/>
    </row>
    <row r="5" spans="1:9" ht="12.75">
      <c r="A5" s="387"/>
      <c r="B5" s="29"/>
      <c r="C5" s="325"/>
      <c r="D5" s="19"/>
      <c r="E5" s="19"/>
      <c r="F5" s="444"/>
      <c r="G5" s="444"/>
      <c r="H5" s="19"/>
      <c r="I5" s="19"/>
    </row>
    <row r="6" spans="1:7" ht="12.75">
      <c r="A6" s="387"/>
      <c r="B6" s="581"/>
      <c r="C6" s="394"/>
      <c r="F6" s="184"/>
      <c r="G6" s="184"/>
    </row>
    <row r="7" ht="12.75">
      <c r="B7" s="605" t="s">
        <v>627</v>
      </c>
    </row>
    <row r="9" spans="2:9" ht="12.75">
      <c r="B9" s="1909" t="s">
        <v>62</v>
      </c>
      <c r="C9" s="1910"/>
      <c r="D9" s="1910"/>
      <c r="E9" s="1910"/>
      <c r="F9" s="1910"/>
      <c r="G9" s="1910"/>
      <c r="H9" s="1910"/>
      <c r="I9" s="1910"/>
    </row>
    <row r="11" ht="12.75">
      <c r="B11" s="605" t="s">
        <v>1375</v>
      </c>
    </row>
    <row r="13" spans="2:9" ht="39.75" customHeight="1">
      <c r="B13" s="1909" t="s">
        <v>746</v>
      </c>
      <c r="C13" s="1910"/>
      <c r="D13" s="1910"/>
      <c r="E13" s="1910"/>
      <c r="F13" s="1910"/>
      <c r="G13" s="1910"/>
      <c r="H13" s="1910"/>
      <c r="I13" s="1910"/>
    </row>
    <row r="16" spans="1:9" ht="12.75" customHeight="1">
      <c r="A16" s="554" t="s">
        <v>893</v>
      </c>
      <c r="B16" s="554" t="s">
        <v>894</v>
      </c>
      <c r="C16" s="555"/>
      <c r="D16" s="555"/>
      <c r="E16" s="555"/>
      <c r="F16" s="556"/>
      <c r="G16" s="557"/>
      <c r="H16" s="555"/>
      <c r="I16" s="553"/>
    </row>
    <row r="17" spans="1:9" ht="12.75" customHeight="1">
      <c r="A17" s="554"/>
      <c r="B17" s="67"/>
      <c r="C17" s="555"/>
      <c r="D17" s="555"/>
      <c r="E17" s="555"/>
      <c r="F17" s="556"/>
      <c r="G17" s="557"/>
      <c r="H17" s="555"/>
      <c r="I17" s="553"/>
    </row>
    <row r="18" spans="1:9" ht="12.75">
      <c r="A18" s="554"/>
      <c r="B18" s="490" t="s">
        <v>483</v>
      </c>
      <c r="C18" s="555"/>
      <c r="D18" s="555"/>
      <c r="E18" s="555"/>
      <c r="F18" s="556"/>
      <c r="G18" s="557"/>
      <c r="H18" s="555"/>
      <c r="I18" s="553"/>
    </row>
    <row r="19" spans="1:9" ht="12.75">
      <c r="A19" s="554"/>
      <c r="B19" s="490" t="s">
        <v>484</v>
      </c>
      <c r="C19" s="555"/>
      <c r="D19" s="555"/>
      <c r="E19" s="555"/>
      <c r="F19" s="556"/>
      <c r="G19" s="557"/>
      <c r="H19" s="555"/>
      <c r="I19" s="553"/>
    </row>
    <row r="20" spans="1:9" ht="12.75">
      <c r="A20" s="554"/>
      <c r="B20" s="490" t="s">
        <v>485</v>
      </c>
      <c r="C20" s="555"/>
      <c r="D20" s="555"/>
      <c r="E20" s="555"/>
      <c r="F20" s="556"/>
      <c r="G20" s="557"/>
      <c r="H20" s="555"/>
      <c r="I20" s="553"/>
    </row>
    <row r="21" spans="1:9" ht="12.75">
      <c r="A21" s="554"/>
      <c r="B21" s="490"/>
      <c r="C21" s="555"/>
      <c r="D21" s="555"/>
      <c r="E21" s="555"/>
      <c r="F21" s="556"/>
      <c r="G21" s="557"/>
      <c r="H21" s="555"/>
      <c r="I21" s="553"/>
    </row>
    <row r="22" spans="1:9" ht="12.75">
      <c r="A22" s="554"/>
      <c r="B22" s="490" t="s">
        <v>1212</v>
      </c>
      <c r="C22" s="555"/>
      <c r="D22" s="555"/>
      <c r="E22" s="555"/>
      <c r="F22" s="556"/>
      <c r="G22" s="557"/>
      <c r="H22" s="555"/>
      <c r="I22" s="553"/>
    </row>
    <row r="23" spans="1:9" ht="12" customHeight="1">
      <c r="A23" s="554"/>
      <c r="B23" s="490" t="s">
        <v>1213</v>
      </c>
      <c r="C23" s="555"/>
      <c r="D23" s="555"/>
      <c r="E23" s="555"/>
      <c r="F23" s="556"/>
      <c r="G23" s="557"/>
      <c r="H23" s="555"/>
      <c r="I23" s="553"/>
    </row>
    <row r="24" spans="1:9" ht="12.75">
      <c r="A24" s="64"/>
      <c r="B24" s="558"/>
      <c r="C24" s="555"/>
      <c r="D24" s="555"/>
      <c r="E24" s="555"/>
      <c r="F24" s="556"/>
      <c r="G24" s="557"/>
      <c r="H24" s="555"/>
      <c r="I24" s="553"/>
    </row>
  </sheetData>
  <sheetProtection/>
  <mergeCells count="4">
    <mergeCell ref="B9:I9"/>
    <mergeCell ref="B13:I13"/>
    <mergeCell ref="B3:I3"/>
    <mergeCell ref="B4:I4"/>
  </mergeCells>
  <printOptions/>
  <pageMargins left="0.3937007874015748" right="0.3937007874015748" top="0.5905511811023623" bottom="0.3937007874015748" header="0.5905511811023623" footer="0.3937007874015748"/>
  <pageSetup horizontalDpi="300" verticalDpi="300" orientation="portrait" r:id="rId1"/>
  <headerFooter alignWithMargins="0">
    <oddHeader>&amp;L&amp;9Organisme __&amp;UMunicipalité XYZ&amp;U_______________________&amp;R&amp;9Code géographique __&amp;U99999&amp;U_____</oddHeader>
    <oddFooter>&amp;LS22-3&amp;R(2)</oddFooter>
  </headerFooter>
</worksheet>
</file>

<file path=xl/worksheets/sheet24.xml><?xml version="1.0" encoding="utf-8"?>
<worksheet xmlns="http://schemas.openxmlformats.org/spreadsheetml/2006/main" xmlns:r="http://schemas.openxmlformats.org/officeDocument/2006/relationships">
  <sheetPr codeName="Feuil20"/>
  <dimension ref="A1:K53"/>
  <sheetViews>
    <sheetView zoomScalePageLayoutView="0" workbookViewId="0" topLeftCell="A10">
      <selection activeCell="I33" sqref="I33"/>
    </sheetView>
  </sheetViews>
  <sheetFormatPr defaultColWidth="11.421875" defaultRowHeight="12.75"/>
  <cols>
    <col min="1" max="1" width="3.421875" style="1" customWidth="1"/>
    <col min="2" max="4" width="11.421875" style="1" customWidth="1"/>
    <col min="5" max="5" width="22.00390625" style="1" customWidth="1"/>
    <col min="6" max="6" width="2.7109375" style="1" customWidth="1"/>
    <col min="7" max="7" width="15.7109375" style="1" customWidth="1"/>
    <col min="8" max="8" width="2.7109375" style="1" customWidth="1"/>
    <col min="9" max="9" width="15.7109375" style="1" customWidth="1"/>
    <col min="10" max="16384" width="11.421875" style="1" customWidth="1"/>
  </cols>
  <sheetData>
    <row r="1" spans="1:9" ht="12.75">
      <c r="A1" s="63"/>
      <c r="B1" s="439"/>
      <c r="C1" s="407"/>
      <c r="D1" s="407"/>
      <c r="E1" s="64"/>
      <c r="F1" s="408"/>
      <c r="G1" s="65"/>
      <c r="H1" s="65"/>
      <c r="I1" s="208"/>
    </row>
    <row r="2" spans="1:9" ht="12.75">
      <c r="A2" s="63"/>
      <c r="B2" s="6"/>
      <c r="C2" s="407"/>
      <c r="D2" s="407"/>
      <c r="E2" s="64"/>
      <c r="F2" s="408"/>
      <c r="G2" s="65"/>
      <c r="H2" s="65"/>
      <c r="I2" s="208"/>
    </row>
    <row r="3" spans="1:9" ht="12.75">
      <c r="A3" s="64"/>
      <c r="B3" s="68" t="s">
        <v>695</v>
      </c>
      <c r="C3" s="64"/>
      <c r="D3" s="64"/>
      <c r="E3" s="64"/>
      <c r="F3" s="385"/>
      <c r="G3" s="65"/>
      <c r="H3" s="64"/>
      <c r="I3" s="208"/>
    </row>
    <row r="4" spans="1:9" ht="12.75">
      <c r="A4" s="64"/>
      <c r="B4" s="69" t="s">
        <v>613</v>
      </c>
      <c r="C4" s="70"/>
      <c r="D4" s="70"/>
      <c r="E4" s="70"/>
      <c r="F4" s="317"/>
      <c r="G4" s="71"/>
      <c r="H4" s="70"/>
      <c r="I4" s="553"/>
    </row>
    <row r="6" spans="1:9" ht="12.75" customHeight="1" thickBot="1">
      <c r="A6" s="19"/>
      <c r="B6" s="323"/>
      <c r="C6" s="321"/>
      <c r="D6" s="323"/>
      <c r="E6" s="323"/>
      <c r="F6" s="323"/>
      <c r="G6" s="324" t="s">
        <v>614</v>
      </c>
      <c r="H6" s="324"/>
      <c r="I6" s="324" t="s">
        <v>615</v>
      </c>
    </row>
    <row r="7" spans="2:9" ht="12.75">
      <c r="B7" s="19"/>
      <c r="C7" s="325"/>
      <c r="D7" s="19"/>
      <c r="E7" s="19"/>
      <c r="F7" s="38"/>
      <c r="G7" s="410"/>
      <c r="H7" s="410"/>
      <c r="I7" s="328"/>
    </row>
    <row r="8" spans="1:6" ht="12.75">
      <c r="A8" s="21" t="s">
        <v>109</v>
      </c>
      <c r="B8" s="21" t="s">
        <v>110</v>
      </c>
      <c r="C8" s="21"/>
      <c r="D8" s="21"/>
      <c r="F8" s="22"/>
    </row>
    <row r="9" spans="2:9" ht="12.75">
      <c r="B9" s="137" t="s">
        <v>111</v>
      </c>
      <c r="C9" s="137"/>
      <c r="D9" s="137"/>
      <c r="F9" s="22"/>
      <c r="G9" s="536"/>
      <c r="I9" s="536"/>
    </row>
    <row r="10" spans="2:9" ht="12.75">
      <c r="B10" s="1897" t="s">
        <v>112</v>
      </c>
      <c r="C10" s="1897"/>
      <c r="D10" s="1897"/>
      <c r="E10" s="1897"/>
      <c r="F10" s="22">
        <v>1</v>
      </c>
      <c r="G10" s="219">
        <v>2747981</v>
      </c>
      <c r="H10" s="559"/>
      <c r="I10" s="219">
        <v>6482893</v>
      </c>
    </row>
    <row r="11" spans="2:9" ht="12.75">
      <c r="B11" s="1897" t="s">
        <v>113</v>
      </c>
      <c r="C11" s="1897"/>
      <c r="D11" s="1897"/>
      <c r="E11" s="1897"/>
      <c r="F11" s="22">
        <f>F10+1</f>
        <v>2</v>
      </c>
      <c r="G11" s="219"/>
      <c r="H11" s="559"/>
      <c r="I11" s="219"/>
    </row>
    <row r="12" spans="2:9" ht="13.5" thickBot="1">
      <c r="B12" s="1869" t="s">
        <v>114</v>
      </c>
      <c r="C12" s="1869"/>
      <c r="D12" s="1869"/>
      <c r="E12" s="1869"/>
      <c r="F12" s="399">
        <f>F11+1</f>
        <v>3</v>
      </c>
      <c r="G12" s="421"/>
      <c r="H12" s="425"/>
      <c r="I12" s="421"/>
    </row>
    <row r="13" spans="2:9" ht="12.75">
      <c r="B13" s="4" t="s">
        <v>437</v>
      </c>
      <c r="C13" s="19"/>
      <c r="D13" s="19"/>
      <c r="E13" s="19"/>
      <c r="F13" s="38"/>
      <c r="G13" s="112"/>
      <c r="H13" s="423"/>
      <c r="I13" s="112"/>
    </row>
    <row r="14" spans="2:9" ht="13.5" thickBot="1">
      <c r="B14" s="424"/>
      <c r="C14" s="15"/>
      <c r="D14" s="15"/>
      <c r="E14" s="15"/>
      <c r="F14" s="399"/>
      <c r="G14" s="421"/>
      <c r="H14" s="560"/>
      <c r="I14" s="421"/>
    </row>
    <row r="15" spans="6:9" ht="12.75">
      <c r="F15" s="22"/>
      <c r="G15" s="219"/>
      <c r="H15" s="559"/>
      <c r="I15" s="219"/>
    </row>
    <row r="16" spans="1:9" ht="12.75">
      <c r="A16" s="21" t="s">
        <v>115</v>
      </c>
      <c r="B16" s="50" t="s">
        <v>356</v>
      </c>
      <c r="C16" s="325"/>
      <c r="D16" s="19"/>
      <c r="E16" s="19"/>
      <c r="F16" s="22"/>
      <c r="G16" s="413"/>
      <c r="H16" s="561"/>
      <c r="I16" s="413"/>
    </row>
    <row r="17" spans="2:9" ht="12.75">
      <c r="B17" s="19" t="s">
        <v>174</v>
      </c>
      <c r="C17" s="394"/>
      <c r="D17" s="19"/>
      <c r="E17" s="19"/>
      <c r="F17" s="38">
        <f>F12+1</f>
        <v>4</v>
      </c>
      <c r="G17" s="112">
        <v>4717202</v>
      </c>
      <c r="H17" s="411"/>
      <c r="I17" s="112">
        <v>3804351</v>
      </c>
    </row>
    <row r="18" spans="2:9" ht="12.75">
      <c r="B18" s="19" t="s">
        <v>175</v>
      </c>
      <c r="C18" s="394"/>
      <c r="D18" s="19"/>
      <c r="E18" s="19"/>
      <c r="F18" s="22">
        <f>F17+1</f>
        <v>5</v>
      </c>
      <c r="G18" s="112">
        <v>32571</v>
      </c>
      <c r="H18" s="411"/>
      <c r="I18" s="112">
        <v>108893</v>
      </c>
    </row>
    <row r="19" spans="2:9" ht="12.75">
      <c r="B19" s="19" t="s">
        <v>176</v>
      </c>
      <c r="C19" s="394"/>
      <c r="D19" s="19"/>
      <c r="E19" s="19"/>
      <c r="F19" s="38">
        <f>F18+1</f>
        <v>6</v>
      </c>
      <c r="G19" s="112">
        <v>47117420</v>
      </c>
      <c r="H19" s="411"/>
      <c r="I19" s="112">
        <v>49159218</v>
      </c>
    </row>
    <row r="20" spans="2:9" ht="12.75">
      <c r="B20" s="19" t="s">
        <v>177</v>
      </c>
      <c r="C20" s="394"/>
      <c r="D20" s="19"/>
      <c r="E20" s="19"/>
      <c r="F20" s="38">
        <f>F19+1</f>
        <v>7</v>
      </c>
      <c r="G20" s="112">
        <v>3366255</v>
      </c>
      <c r="H20" s="411"/>
      <c r="I20" s="112">
        <v>2290559</v>
      </c>
    </row>
    <row r="21" spans="2:9" ht="12.75">
      <c r="B21" s="19" t="s">
        <v>178</v>
      </c>
      <c r="C21" s="394"/>
      <c r="D21" s="19"/>
      <c r="E21" s="19"/>
      <c r="F21" s="38">
        <f>F20+1</f>
        <v>8</v>
      </c>
      <c r="G21" s="112">
        <v>1028372</v>
      </c>
      <c r="H21" s="411"/>
      <c r="I21" s="112">
        <v>1120268</v>
      </c>
    </row>
    <row r="22" spans="2:9" ht="12.75">
      <c r="B22" s="120" t="s">
        <v>1291</v>
      </c>
      <c r="C22" s="343"/>
      <c r="D22" s="19"/>
      <c r="E22" s="19"/>
      <c r="F22" s="38"/>
      <c r="G22" s="112"/>
      <c r="H22" s="411"/>
      <c r="I22" s="112"/>
    </row>
    <row r="23" spans="2:9" ht="12.75">
      <c r="B23" s="19" t="s">
        <v>494</v>
      </c>
      <c r="C23" s="562"/>
      <c r="D23" s="19"/>
      <c r="E23" s="19"/>
      <c r="F23" s="38">
        <f>F21+1</f>
        <v>9</v>
      </c>
      <c r="G23" s="112">
        <v>2753127</v>
      </c>
      <c r="H23" s="411"/>
      <c r="I23" s="112">
        <f>2226624</f>
        <v>2226624</v>
      </c>
    </row>
    <row r="24" spans="2:9" ht="12.75">
      <c r="B24" s="47" t="s">
        <v>1214</v>
      </c>
      <c r="C24" s="430"/>
      <c r="D24" s="47"/>
      <c r="E24" s="47"/>
      <c r="F24" s="468">
        <f>F23+1</f>
        <v>10</v>
      </c>
      <c r="G24" s="111">
        <v>1904738</v>
      </c>
      <c r="H24" s="415"/>
      <c r="I24" s="111">
        <v>1664283</v>
      </c>
    </row>
    <row r="25" spans="2:9" ht="13.5" thickBot="1">
      <c r="B25" s="59"/>
      <c r="C25" s="563"/>
      <c r="D25" s="59"/>
      <c r="E25" s="59"/>
      <c r="F25" s="564">
        <f>F24+1</f>
        <v>11</v>
      </c>
      <c r="G25" s="159">
        <f>SUM(G17:G24)</f>
        <v>60919685</v>
      </c>
      <c r="H25" s="565"/>
      <c r="I25" s="159">
        <f>SUM(I17:I24)</f>
        <v>60374196</v>
      </c>
    </row>
    <row r="26" spans="2:9" ht="12.75">
      <c r="B26" s="19" t="s">
        <v>179</v>
      </c>
      <c r="C26" s="325"/>
      <c r="D26" s="19"/>
      <c r="E26" s="19"/>
      <c r="F26" s="38"/>
      <c r="G26" s="112"/>
      <c r="H26" s="411"/>
      <c r="I26" s="112"/>
    </row>
    <row r="27" spans="2:9" ht="12.75">
      <c r="B27" s="19" t="s">
        <v>180</v>
      </c>
      <c r="C27" s="325"/>
      <c r="D27" s="19"/>
      <c r="E27" s="19"/>
      <c r="F27" s="38"/>
      <c r="G27" s="112"/>
      <c r="H27" s="411"/>
      <c r="I27" s="112"/>
    </row>
    <row r="28" spans="2:9" ht="12.75">
      <c r="B28" s="19" t="s">
        <v>790</v>
      </c>
      <c r="C28" s="325"/>
      <c r="D28" s="19"/>
      <c r="E28" s="19"/>
      <c r="F28" s="38">
        <f>F25+1</f>
        <v>12</v>
      </c>
      <c r="G28" s="112">
        <v>42057023</v>
      </c>
      <c r="H28" s="411"/>
      <c r="I28" s="112">
        <v>43648390</v>
      </c>
    </row>
    <row r="29" spans="2:9" ht="12.75">
      <c r="B29" s="19" t="s">
        <v>791</v>
      </c>
      <c r="C29" s="325"/>
      <c r="D29" s="19"/>
      <c r="E29" s="19"/>
      <c r="F29" s="38">
        <f>F28+1</f>
        <v>13</v>
      </c>
      <c r="G29" s="112">
        <v>833175</v>
      </c>
      <c r="H29" s="411"/>
      <c r="I29" s="112">
        <v>901611</v>
      </c>
    </row>
    <row r="30" spans="2:9" ht="12.75">
      <c r="B30" s="19" t="s">
        <v>792</v>
      </c>
      <c r="C30" s="325"/>
      <c r="D30" s="19"/>
      <c r="E30" s="19"/>
      <c r="F30" s="38">
        <f>F29+1</f>
        <v>14</v>
      </c>
      <c r="G30" s="112"/>
      <c r="H30" s="411"/>
      <c r="I30" s="112"/>
    </row>
    <row r="31" spans="2:9" ht="13.5" thickBot="1">
      <c r="B31" s="59"/>
      <c r="C31" s="563"/>
      <c r="D31" s="59"/>
      <c r="E31" s="59"/>
      <c r="F31" s="564">
        <f>F30+1</f>
        <v>15</v>
      </c>
      <c r="G31" s="159">
        <f>SUM(G28:G30)</f>
        <v>42890198</v>
      </c>
      <c r="H31" s="565"/>
      <c r="I31" s="159">
        <f>SUM(I28:I30)</f>
        <v>44550001</v>
      </c>
    </row>
    <row r="32" spans="2:9" ht="12.75">
      <c r="B32" s="19"/>
      <c r="C32" s="325"/>
      <c r="D32" s="19"/>
      <c r="E32" s="19"/>
      <c r="F32" s="38"/>
      <c r="G32" s="112"/>
      <c r="H32" s="411"/>
      <c r="I32" s="112"/>
    </row>
    <row r="33" spans="2:9" ht="12.75" customHeight="1" thickBot="1">
      <c r="B33" s="15" t="s">
        <v>793</v>
      </c>
      <c r="C33" s="398"/>
      <c r="D33" s="15"/>
      <c r="E33" s="15"/>
      <c r="F33" s="399">
        <f>F31+1</f>
        <v>16</v>
      </c>
      <c r="G33" s="421">
        <v>906230</v>
      </c>
      <c r="H33" s="422"/>
      <c r="I33" s="421">
        <v>784888</v>
      </c>
    </row>
    <row r="34" spans="2:9" ht="12.75">
      <c r="B34" s="4" t="s">
        <v>437</v>
      </c>
      <c r="C34" s="566"/>
      <c r="D34" s="566"/>
      <c r="E34" s="566"/>
      <c r="F34" s="567"/>
      <c r="G34" s="112"/>
      <c r="H34" s="568"/>
      <c r="I34" s="112"/>
    </row>
    <row r="35" spans="2:9" ht="13.5" thickBot="1">
      <c r="B35" s="569"/>
      <c r="C35" s="323"/>
      <c r="D35" s="323"/>
      <c r="E35" s="323"/>
      <c r="F35" s="399"/>
      <c r="G35" s="421"/>
      <c r="H35" s="431"/>
      <c r="I35" s="421"/>
    </row>
    <row r="36" spans="2:9" ht="12.75">
      <c r="B36" s="570"/>
      <c r="C36" s="29"/>
      <c r="D36" s="29"/>
      <c r="E36" s="29"/>
      <c r="F36" s="38"/>
      <c r="G36" s="112"/>
      <c r="H36" s="124"/>
      <c r="I36" s="112"/>
    </row>
    <row r="37" spans="1:9" ht="12.75">
      <c r="A37" s="21" t="s">
        <v>794</v>
      </c>
      <c r="B37" s="21" t="s">
        <v>357</v>
      </c>
      <c r="C37" s="394"/>
      <c r="F37" s="395"/>
      <c r="G37" s="571"/>
      <c r="H37" s="572"/>
      <c r="I37" s="571"/>
    </row>
    <row r="38" spans="2:9" ht="12.75">
      <c r="B38" s="1" t="s">
        <v>68</v>
      </c>
      <c r="C38" s="394"/>
      <c r="F38" s="395">
        <f>F33+1</f>
        <v>17</v>
      </c>
      <c r="G38" s="413"/>
      <c r="H38" s="573"/>
      <c r="I38" s="413">
        <v>218652</v>
      </c>
    </row>
    <row r="39" spans="2:9" ht="12.75">
      <c r="B39" s="1" t="s">
        <v>69</v>
      </c>
      <c r="C39" s="394"/>
      <c r="F39" s="395">
        <f>F38+1</f>
        <v>18</v>
      </c>
      <c r="G39" s="413"/>
      <c r="H39" s="573"/>
      <c r="I39" s="413"/>
    </row>
    <row r="40" spans="2:9" ht="12.75">
      <c r="B40" s="19" t="s">
        <v>1289</v>
      </c>
      <c r="G40" s="413"/>
      <c r="I40" s="413"/>
    </row>
    <row r="41" spans="2:9" ht="12.75">
      <c r="B41" s="19" t="s">
        <v>1193</v>
      </c>
      <c r="C41" s="325"/>
      <c r="D41" s="19"/>
      <c r="E41" s="19"/>
      <c r="F41" s="395">
        <f>F39+1</f>
        <v>19</v>
      </c>
      <c r="G41" s="219"/>
      <c r="H41" s="573"/>
      <c r="I41" s="219"/>
    </row>
    <row r="42" spans="2:9" ht="12.75">
      <c r="B42" s="47" t="s">
        <v>1193</v>
      </c>
      <c r="C42" s="414"/>
      <c r="D42" s="47"/>
      <c r="E42" s="47"/>
      <c r="F42" s="574">
        <f>F41+1</f>
        <v>20</v>
      </c>
      <c r="G42" s="416"/>
      <c r="H42" s="575"/>
      <c r="I42" s="416"/>
    </row>
    <row r="43" spans="2:9" ht="12.75">
      <c r="B43" s="19"/>
      <c r="C43" s="325"/>
      <c r="D43" s="19"/>
      <c r="E43" s="19"/>
      <c r="F43" s="395"/>
      <c r="G43" s="413"/>
      <c r="H43" s="576"/>
      <c r="I43" s="413"/>
    </row>
    <row r="44" spans="2:9" ht="13.5" thickBot="1">
      <c r="B44" s="15"/>
      <c r="C44" s="15"/>
      <c r="D44" s="15"/>
      <c r="E44" s="15"/>
      <c r="F44" s="275">
        <f>F42+1</f>
        <v>21</v>
      </c>
      <c r="G44" s="421"/>
      <c r="H44" s="577"/>
      <c r="I44" s="421">
        <f>SUM(I38:I43)</f>
        <v>218652</v>
      </c>
    </row>
    <row r="45" spans="2:9" ht="12.75">
      <c r="B45" s="4" t="s">
        <v>437</v>
      </c>
      <c r="C45" s="19"/>
      <c r="D45" s="19"/>
      <c r="E45" s="19"/>
      <c r="F45" s="38"/>
      <c r="G45" s="578"/>
      <c r="H45" s="576"/>
      <c r="I45" s="578"/>
    </row>
    <row r="46" spans="2:9" ht="13.5" thickBot="1">
      <c r="B46" s="424"/>
      <c r="C46" s="15"/>
      <c r="D46" s="15"/>
      <c r="E46" s="15"/>
      <c r="F46" s="399"/>
      <c r="G46" s="579"/>
      <c r="H46" s="433"/>
      <c r="I46" s="579"/>
    </row>
    <row r="47" spans="2:9" ht="12.75">
      <c r="B47" s="426"/>
      <c r="C47" s="19"/>
      <c r="D47" s="19"/>
      <c r="E47" s="19"/>
      <c r="F47" s="38"/>
      <c r="G47" s="423"/>
      <c r="H47" s="423"/>
      <c r="I47" s="412"/>
    </row>
    <row r="48" spans="1:11" ht="12.75" customHeight="1">
      <c r="A48" s="136" t="s">
        <v>433</v>
      </c>
      <c r="B48" s="4" t="s">
        <v>434</v>
      </c>
      <c r="C48" s="4"/>
      <c r="G48" s="41"/>
      <c r="H48" s="41"/>
      <c r="K48" s="137"/>
    </row>
    <row r="49" spans="1:11" ht="12.75" customHeight="1">
      <c r="A49" s="138"/>
      <c r="B49" s="19" t="s">
        <v>435</v>
      </c>
      <c r="F49" s="173">
        <v>22</v>
      </c>
      <c r="G49" s="27"/>
      <c r="I49" s="27"/>
      <c r="K49" s="137"/>
    </row>
    <row r="50" spans="1:11" ht="12.75" customHeight="1">
      <c r="A50" s="138"/>
      <c r="B50" s="47" t="s">
        <v>436</v>
      </c>
      <c r="C50" s="47"/>
      <c r="D50" s="47"/>
      <c r="E50" s="47"/>
      <c r="F50" s="174">
        <f>F49+1</f>
        <v>23</v>
      </c>
      <c r="G50" s="49"/>
      <c r="I50" s="49"/>
      <c r="K50" s="137"/>
    </row>
    <row r="51" spans="1:11" ht="12.75" customHeight="1" thickBot="1">
      <c r="A51" s="138"/>
      <c r="B51" s="15"/>
      <c r="C51" s="15"/>
      <c r="D51" s="15"/>
      <c r="E51" s="15"/>
      <c r="F51" s="175">
        <f>F50+1</f>
        <v>24</v>
      </c>
      <c r="G51" s="139"/>
      <c r="H51" s="59"/>
      <c r="I51" s="139"/>
      <c r="K51" s="137"/>
    </row>
    <row r="52" spans="1:11" ht="12.75" customHeight="1">
      <c r="A52" s="138"/>
      <c r="B52" s="52" t="s">
        <v>437</v>
      </c>
      <c r="F52" s="173"/>
      <c r="G52" s="41"/>
      <c r="H52" s="27"/>
      <c r="I52" s="27"/>
      <c r="K52" s="137"/>
    </row>
    <row r="53" spans="1:11" ht="12.75" customHeight="1" thickBot="1">
      <c r="A53" s="138"/>
      <c r="B53" s="15"/>
      <c r="C53" s="15"/>
      <c r="D53" s="15"/>
      <c r="E53" s="15"/>
      <c r="F53" s="175"/>
      <c r="G53" s="114"/>
      <c r="H53" s="139"/>
      <c r="I53" s="139"/>
      <c r="K53" s="137"/>
    </row>
  </sheetData>
  <sheetProtection/>
  <mergeCells count="3">
    <mergeCell ref="B10:E10"/>
    <mergeCell ref="B11:E11"/>
    <mergeCell ref="B12:E12"/>
  </mergeCells>
  <printOptions/>
  <pageMargins left="0.3937007874015748" right="0.3937007874015748" top="0.5905511811023623" bottom="0.3937007874015748" header="0.5905511811023623" footer="0.3937007874015748"/>
  <pageSetup horizontalDpi="600" verticalDpi="600" orientation="portrait" scale="97" r:id="rId1"/>
  <headerFooter alignWithMargins="0">
    <oddHeader>&amp;L&amp;9Organisme __&amp;UMunicipalité XYZ&amp;U_______________________&amp;R&amp;9Code géographique __&amp;U99999&amp;U_____</oddHeader>
    <oddFooter>&amp;LS22-4</oddFooter>
  </headerFooter>
</worksheet>
</file>

<file path=xl/worksheets/sheet25.xml><?xml version="1.0" encoding="utf-8"?>
<worksheet xmlns="http://schemas.openxmlformats.org/spreadsheetml/2006/main" xmlns:r="http://schemas.openxmlformats.org/officeDocument/2006/relationships">
  <sheetPr codeName="Feuil85"/>
  <dimension ref="A3:M55"/>
  <sheetViews>
    <sheetView zoomScaleSheetLayoutView="100" zoomScalePageLayoutView="0" workbookViewId="0" topLeftCell="A36">
      <selection activeCell="P51" sqref="P51"/>
    </sheetView>
  </sheetViews>
  <sheetFormatPr defaultColWidth="11.421875" defaultRowHeight="12.75"/>
  <cols>
    <col min="1" max="1" width="3.140625" style="138" customWidth="1"/>
    <col min="2" max="2" width="11.421875" style="1" customWidth="1"/>
    <col min="3" max="3" width="19.00390625" style="1" customWidth="1"/>
    <col min="4" max="4" width="16.57421875" style="1" customWidth="1"/>
    <col min="5" max="5" width="11.00390625" style="1" customWidth="1"/>
    <col min="6" max="6" width="1.7109375" style="1" customWidth="1"/>
    <col min="7" max="7" width="2.7109375" style="41" customWidth="1"/>
    <col min="8" max="8" width="1.28515625" style="41" customWidth="1"/>
    <col min="9" max="9" width="15.7109375" style="1" customWidth="1"/>
    <col min="10" max="11" width="1.28515625" style="1" customWidth="1"/>
    <col min="12" max="12" width="15.7109375" style="1" customWidth="1"/>
    <col min="13" max="13" width="1.28515625" style="137" customWidth="1"/>
    <col min="14" max="14" width="2.7109375" style="1" customWidth="1"/>
    <col min="15" max="15" width="3.140625" style="1" customWidth="1"/>
    <col min="16" max="16384" width="11.421875" style="1" customWidth="1"/>
  </cols>
  <sheetData>
    <row r="3" spans="1:13" ht="12.75">
      <c r="A3" s="1924" t="s">
        <v>695</v>
      </c>
      <c r="B3" s="1924"/>
      <c r="C3" s="1924"/>
      <c r="D3" s="1924"/>
      <c r="E3" s="1924"/>
      <c r="F3" s="1924"/>
      <c r="G3" s="1924"/>
      <c r="H3" s="1924"/>
      <c r="I3" s="1924"/>
      <c r="J3" s="1924"/>
      <c r="K3" s="1924"/>
      <c r="L3" s="1924"/>
      <c r="M3" s="127"/>
    </row>
    <row r="4" spans="1:13" ht="12.75">
      <c r="A4" s="1930" t="s">
        <v>613</v>
      </c>
      <c r="B4" s="1930"/>
      <c r="C4" s="1930"/>
      <c r="D4" s="1930"/>
      <c r="E4" s="1930"/>
      <c r="F4" s="1930"/>
      <c r="G4" s="1930"/>
      <c r="H4" s="1930"/>
      <c r="I4" s="1930"/>
      <c r="J4" s="1930"/>
      <c r="K4" s="1930"/>
      <c r="L4" s="1930"/>
      <c r="M4" s="127"/>
    </row>
    <row r="5" spans="1:13" ht="12.75">
      <c r="A5" s="128"/>
      <c r="B5" s="69"/>
      <c r="C5" s="70"/>
      <c r="D5" s="70"/>
      <c r="E5" s="70"/>
      <c r="F5" s="129"/>
      <c r="G5" s="130"/>
      <c r="H5" s="130"/>
      <c r="I5" s="129"/>
      <c r="J5" s="129"/>
      <c r="K5" s="129"/>
      <c r="L5" s="129"/>
      <c r="M5" s="127"/>
    </row>
    <row r="6" spans="1:13" ht="13.5" thickBot="1">
      <c r="A6" s="128"/>
      <c r="B6" s="131"/>
      <c r="C6" s="132"/>
      <c r="D6" s="132"/>
      <c r="E6" s="132"/>
      <c r="F6" s="133"/>
      <c r="G6" s="134"/>
      <c r="H6" s="134"/>
      <c r="I6" s="135">
        <v>2009</v>
      </c>
      <c r="J6" s="133"/>
      <c r="K6" s="133"/>
      <c r="L6" s="135">
        <v>2008</v>
      </c>
      <c r="M6" s="127"/>
    </row>
    <row r="8" spans="1:13" ht="12.75">
      <c r="A8" s="140" t="s">
        <v>803</v>
      </c>
      <c r="B8" s="141" t="s">
        <v>438</v>
      </c>
      <c r="C8" s="19"/>
      <c r="D8" s="19"/>
      <c r="G8" s="172"/>
      <c r="H8" s="44"/>
      <c r="I8" s="142"/>
      <c r="J8" s="62"/>
      <c r="K8" s="38"/>
      <c r="L8" s="142"/>
      <c r="M8" s="143"/>
    </row>
    <row r="9" spans="1:13" ht="9.75" customHeight="1">
      <c r="A9" s="140"/>
      <c r="B9" s="144"/>
      <c r="C9" s="19"/>
      <c r="D9" s="19"/>
      <c r="G9" s="172"/>
      <c r="H9" s="44"/>
      <c r="I9" s="142"/>
      <c r="J9" s="62"/>
      <c r="K9" s="38"/>
      <c r="L9" s="142"/>
      <c r="M9" s="143"/>
    </row>
    <row r="10" spans="1:13" ht="12" customHeight="1">
      <c r="A10" s="145"/>
      <c r="B10" s="1870" t="s">
        <v>1277</v>
      </c>
      <c r="C10" s="1870"/>
      <c r="D10" s="1870"/>
      <c r="E10" s="147"/>
      <c r="F10" s="147"/>
      <c r="G10" s="176"/>
      <c r="H10" s="148"/>
      <c r="I10" s="149"/>
      <c r="J10" s="147"/>
      <c r="K10" s="147"/>
      <c r="L10" s="149"/>
      <c r="M10" s="143"/>
    </row>
    <row r="11" spans="1:13" s="31" customFormat="1" ht="12.75" customHeight="1">
      <c r="A11" s="150"/>
      <c r="B11" s="171" t="s">
        <v>539</v>
      </c>
      <c r="C11" s="171"/>
      <c r="D11" s="171"/>
      <c r="E11" s="152"/>
      <c r="F11" s="153"/>
      <c r="G11" s="172">
        <f>'S22-4  Note 4-7'!F51+1</f>
        <v>25</v>
      </c>
      <c r="H11" s="154"/>
      <c r="I11" s="112">
        <f>'S24-1  Av. soc. futurs'!$K$27</f>
        <v>-2885100</v>
      </c>
      <c r="J11" s="146"/>
      <c r="K11" s="146"/>
      <c r="L11" s="112">
        <f>'S24-1  Av. soc. futurs'!$N$27</f>
        <v>-2434000</v>
      </c>
      <c r="M11" s="143" t="s">
        <v>1278</v>
      </c>
    </row>
    <row r="12" spans="1:13" s="31" customFormat="1" ht="12.75" customHeight="1">
      <c r="A12" s="150"/>
      <c r="B12" s="171" t="s">
        <v>538</v>
      </c>
      <c r="C12" s="171"/>
      <c r="D12" s="171"/>
      <c r="E12" s="152"/>
      <c r="F12" s="153"/>
      <c r="G12" s="172">
        <f>G11+1</f>
        <v>26</v>
      </c>
      <c r="H12" s="156" t="s">
        <v>1279</v>
      </c>
      <c r="I12" s="112"/>
      <c r="J12" s="124" t="s">
        <v>1280</v>
      </c>
      <c r="K12" s="124" t="s">
        <v>1279</v>
      </c>
      <c r="L12" s="112"/>
      <c r="M12" s="143" t="s">
        <v>1280</v>
      </c>
    </row>
    <row r="13" spans="1:13" s="31" customFormat="1" ht="12.75" customHeight="1" thickBot="1">
      <c r="A13" s="157"/>
      <c r="B13" s="1903"/>
      <c r="C13" s="1903"/>
      <c r="D13" s="1903"/>
      <c r="E13" s="125"/>
      <c r="F13" s="125"/>
      <c r="G13" s="173">
        <f>G12+1</f>
        <v>27</v>
      </c>
      <c r="H13" s="158"/>
      <c r="I13" s="159">
        <f>I11-I12</f>
        <v>-2885100</v>
      </c>
      <c r="J13" s="146"/>
      <c r="K13" s="146"/>
      <c r="L13" s="159">
        <f>L11-L12</f>
        <v>-2434000</v>
      </c>
      <c r="M13" s="143"/>
    </row>
    <row r="14" spans="1:13" s="31" customFormat="1" ht="12.75" customHeight="1">
      <c r="A14" s="157"/>
      <c r="B14" s="144" t="s">
        <v>1281</v>
      </c>
      <c r="C14" s="29"/>
      <c r="D14" s="29"/>
      <c r="F14" s="38"/>
      <c r="G14" s="172"/>
      <c r="H14" s="44"/>
      <c r="I14" s="112"/>
      <c r="J14" s="38"/>
      <c r="K14" s="38"/>
      <c r="L14" s="112"/>
      <c r="M14" s="143"/>
    </row>
    <row r="15" spans="1:13" s="31" customFormat="1" ht="12.75" customHeight="1">
      <c r="A15" s="150"/>
      <c r="B15" s="1903" t="s">
        <v>540</v>
      </c>
      <c r="C15" s="1903"/>
      <c r="D15" s="1903"/>
      <c r="E15" s="152"/>
      <c r="F15" s="153"/>
      <c r="G15" s="172">
        <f>G13+1</f>
        <v>28</v>
      </c>
      <c r="H15" s="155"/>
      <c r="I15" s="112">
        <f>'S24-1  Av. soc. futurs'!$K$16</f>
        <v>3068100</v>
      </c>
      <c r="J15" s="146"/>
      <c r="K15" s="146"/>
      <c r="L15" s="112">
        <f>'S24-1  Av. soc. futurs'!$N$16</f>
        <v>3283000</v>
      </c>
      <c r="M15" s="143"/>
    </row>
    <row r="16" spans="1:13" s="31" customFormat="1" ht="12.75" customHeight="1">
      <c r="A16" s="150"/>
      <c r="B16" s="1903" t="s">
        <v>604</v>
      </c>
      <c r="C16" s="1903"/>
      <c r="D16" s="1903"/>
      <c r="E16" s="152"/>
      <c r="F16" s="153"/>
      <c r="G16" s="172">
        <f>G15+1</f>
        <v>29</v>
      </c>
      <c r="H16" s="155"/>
      <c r="I16" s="112"/>
      <c r="J16" s="146"/>
      <c r="K16" s="146"/>
      <c r="L16" s="112"/>
      <c r="M16" s="143"/>
    </row>
    <row r="17" spans="1:13" s="31" customFormat="1" ht="12.75" customHeight="1">
      <c r="A17" s="150"/>
      <c r="B17" s="63" t="s">
        <v>605</v>
      </c>
      <c r="C17" s="151"/>
      <c r="D17" s="151"/>
      <c r="E17" s="152"/>
      <c r="F17" s="153"/>
      <c r="G17" s="172">
        <f>G16+1</f>
        <v>30</v>
      </c>
      <c r="H17" s="155"/>
      <c r="I17" s="112"/>
      <c r="J17" s="146"/>
      <c r="K17" s="146"/>
      <c r="L17" s="112"/>
      <c r="M17" s="143"/>
    </row>
    <row r="18" spans="1:13" s="31" customFormat="1" ht="12.75" customHeight="1">
      <c r="A18" s="150"/>
      <c r="B18" s="63" t="s">
        <v>606</v>
      </c>
      <c r="C18" s="151"/>
      <c r="D18" s="151"/>
      <c r="E18" s="152"/>
      <c r="F18" s="153"/>
      <c r="G18" s="172">
        <f>G17+1</f>
        <v>31</v>
      </c>
      <c r="H18" s="155"/>
      <c r="I18" s="112">
        <f>'S24-4  Av. soc. futurs (4)'!$I$20</f>
        <v>9225</v>
      </c>
      <c r="J18" s="146"/>
      <c r="K18" s="146"/>
      <c r="L18" s="112">
        <f>'S24-4  Av. soc. futurs (4)'!$L$20</f>
        <v>7515</v>
      </c>
      <c r="M18" s="143"/>
    </row>
    <row r="19" spans="1:13" s="31" customFormat="1" ht="12.75" customHeight="1">
      <c r="A19" s="150"/>
      <c r="B19" s="63" t="s">
        <v>607</v>
      </c>
      <c r="C19" s="151"/>
      <c r="D19" s="151"/>
      <c r="E19" s="152"/>
      <c r="F19" s="153"/>
      <c r="G19" s="172">
        <f>G18+1</f>
        <v>32</v>
      </c>
      <c r="H19" s="155"/>
      <c r="I19" s="112">
        <f>'S24-4  Av. soc. futurs (4)'!$I$56</f>
        <v>65484</v>
      </c>
      <c r="J19" s="146"/>
      <c r="K19" s="146"/>
      <c r="L19" s="112">
        <f>'S24-4  Av. soc. futurs (4)'!$L$56</f>
        <v>63430</v>
      </c>
      <c r="M19" s="143"/>
    </row>
    <row r="20" spans="1:13" s="31" customFormat="1" ht="12.75" customHeight="1" thickBot="1">
      <c r="A20" s="157"/>
      <c r="C20" s="151"/>
      <c r="D20" s="151"/>
      <c r="E20" s="151"/>
      <c r="F20" s="151"/>
      <c r="G20" s="172">
        <f>G19+1</f>
        <v>33</v>
      </c>
      <c r="H20" s="155"/>
      <c r="I20" s="159">
        <f>SUM(I15:I19)</f>
        <v>3142809</v>
      </c>
      <c r="J20" s="146"/>
      <c r="K20" s="146"/>
      <c r="L20" s="159">
        <f>SUM(L15:L19)</f>
        <v>3353945</v>
      </c>
      <c r="M20" s="143"/>
    </row>
    <row r="21" spans="1:13" s="31" customFormat="1" ht="7.5" customHeight="1">
      <c r="A21" s="157"/>
      <c r="C21" s="151"/>
      <c r="D21" s="151"/>
      <c r="E21" s="151"/>
      <c r="F21" s="151"/>
      <c r="G21" s="172"/>
      <c r="H21" s="155"/>
      <c r="I21" s="146"/>
      <c r="J21" s="146"/>
      <c r="K21" s="146"/>
      <c r="L21" s="160"/>
      <c r="M21" s="143"/>
    </row>
    <row r="22" spans="1:13" s="31" customFormat="1" ht="12.75" customHeight="1" thickBot="1">
      <c r="A22" s="157"/>
      <c r="B22" s="161" t="s">
        <v>1442</v>
      </c>
      <c r="C22" s="162"/>
      <c r="D22" s="162"/>
      <c r="E22" s="162"/>
      <c r="F22" s="162"/>
      <c r="G22" s="175"/>
      <c r="H22" s="163"/>
      <c r="I22" s="164"/>
      <c r="J22" s="164"/>
      <c r="K22" s="164"/>
      <c r="L22" s="165"/>
      <c r="M22" s="143"/>
    </row>
    <row r="23" spans="7:12" ht="12.75" customHeight="1">
      <c r="G23" s="173"/>
      <c r="L23" s="27"/>
    </row>
    <row r="24" spans="1:12" ht="12.75" customHeight="1">
      <c r="A24" s="136" t="s">
        <v>1282</v>
      </c>
      <c r="B24" s="4" t="s">
        <v>359</v>
      </c>
      <c r="G24" s="173"/>
      <c r="L24" s="27"/>
    </row>
    <row r="25" spans="2:12" ht="12.75" customHeight="1">
      <c r="B25" s="1" t="s">
        <v>277</v>
      </c>
      <c r="G25" s="173">
        <f>G20+1</f>
        <v>34</v>
      </c>
      <c r="I25" s="27">
        <f>'S22-8  Note 14-17'!I14</f>
        <v>1867483</v>
      </c>
      <c r="L25" s="27">
        <f>'S22-8  Note 14-17'!$K$14</f>
        <v>9863</v>
      </c>
    </row>
    <row r="26" spans="2:12" ht="12.75" customHeight="1">
      <c r="B26" s="1" t="s">
        <v>1291</v>
      </c>
      <c r="G26" s="173">
        <f>G25+1</f>
        <v>35</v>
      </c>
      <c r="L26" s="27"/>
    </row>
    <row r="27" spans="2:12" ht="13.5" thickBot="1">
      <c r="B27" s="59"/>
      <c r="C27" s="59"/>
      <c r="D27" s="59"/>
      <c r="E27" s="59"/>
      <c r="F27" s="59"/>
      <c r="G27" s="177">
        <f>G26+1</f>
        <v>36</v>
      </c>
      <c r="H27" s="178"/>
      <c r="I27" s="1743">
        <f>SUM(I25:I26)</f>
        <v>1867483</v>
      </c>
      <c r="J27" s="59"/>
      <c r="K27" s="59"/>
      <c r="L27" s="61">
        <f>SUM(L25:L26)</f>
        <v>9863</v>
      </c>
    </row>
    <row r="28" spans="2:12" ht="12.75">
      <c r="B28" s="52" t="s">
        <v>437</v>
      </c>
      <c r="C28" s="19"/>
      <c r="D28" s="19"/>
      <c r="E28" s="19"/>
      <c r="F28" s="19"/>
      <c r="G28" s="172"/>
      <c r="H28" s="44"/>
      <c r="I28" s="1384"/>
      <c r="J28" s="19"/>
      <c r="K28" s="19"/>
      <c r="L28" s="40"/>
    </row>
    <row r="29" spans="2:12" ht="13.5" thickBot="1">
      <c r="B29" s="15"/>
      <c r="C29" s="15"/>
      <c r="D29" s="15"/>
      <c r="E29" s="15"/>
      <c r="F29" s="15"/>
      <c r="G29" s="175"/>
      <c r="H29" s="114"/>
      <c r="I29" s="1522"/>
      <c r="J29" s="15"/>
      <c r="K29" s="15"/>
      <c r="L29" s="139"/>
    </row>
    <row r="30" spans="7:12" ht="12.75" customHeight="1">
      <c r="G30" s="173"/>
      <c r="I30" s="2"/>
      <c r="L30" s="27"/>
    </row>
    <row r="31" spans="1:12" ht="12.75">
      <c r="A31" s="136" t="s">
        <v>1286</v>
      </c>
      <c r="B31" s="4" t="s">
        <v>1293</v>
      </c>
      <c r="C31" s="4"/>
      <c r="G31" s="173"/>
      <c r="I31" s="2"/>
      <c r="L31" s="27"/>
    </row>
    <row r="32" spans="2:12" ht="12.75">
      <c r="B32" s="1" t="s">
        <v>1283</v>
      </c>
      <c r="G32" s="173">
        <f>G27+1</f>
        <v>37</v>
      </c>
      <c r="H32" s="158"/>
      <c r="I32" s="2">
        <v>8969732</v>
      </c>
      <c r="L32" s="27">
        <v>10430551</v>
      </c>
    </row>
    <row r="33" spans="2:12" ht="12.75">
      <c r="B33" s="1" t="s">
        <v>1284</v>
      </c>
      <c r="G33" s="173">
        <f aca="true" t="shared" si="0" ref="G33:G41">G32+1</f>
        <v>38</v>
      </c>
      <c r="H33" s="158"/>
      <c r="I33" s="2">
        <v>2700789</v>
      </c>
      <c r="L33" s="27">
        <v>1736941</v>
      </c>
    </row>
    <row r="34" spans="2:12" ht="12.75">
      <c r="B34" s="1" t="s">
        <v>1285</v>
      </c>
      <c r="G34" s="173">
        <f t="shared" si="0"/>
        <v>39</v>
      </c>
      <c r="H34" s="158"/>
      <c r="I34" s="2">
        <v>6808589</v>
      </c>
      <c r="L34" s="27">
        <v>4386455</v>
      </c>
    </row>
    <row r="35" spans="2:12" ht="12.75">
      <c r="B35" s="1" t="s">
        <v>669</v>
      </c>
      <c r="G35" s="173">
        <f t="shared" si="0"/>
        <v>40</v>
      </c>
      <c r="H35" s="158"/>
      <c r="I35" s="2"/>
      <c r="L35" s="27"/>
    </row>
    <row r="36" spans="2:12" ht="12.75">
      <c r="B36" s="1" t="s">
        <v>671</v>
      </c>
      <c r="G36" s="173">
        <f>G35+1</f>
        <v>41</v>
      </c>
      <c r="H36" s="158"/>
      <c r="I36" s="2"/>
      <c r="L36" s="27"/>
    </row>
    <row r="37" spans="2:12" ht="12.75">
      <c r="B37" s="1" t="s">
        <v>1291</v>
      </c>
      <c r="G37" s="173"/>
      <c r="H37" s="158"/>
      <c r="I37" s="2"/>
      <c r="L37" s="27"/>
    </row>
    <row r="38" spans="2:12" ht="12.75">
      <c r="B38" s="1" t="s">
        <v>670</v>
      </c>
      <c r="G38" s="173">
        <f>G36+1</f>
        <v>42</v>
      </c>
      <c r="H38" s="158"/>
      <c r="I38" s="2">
        <v>594642</v>
      </c>
      <c r="L38" s="27">
        <v>1071194</v>
      </c>
    </row>
    <row r="39" spans="2:12" ht="12.75">
      <c r="B39" s="1" t="s">
        <v>1323</v>
      </c>
      <c r="G39" s="173">
        <f t="shared" si="0"/>
        <v>43</v>
      </c>
      <c r="H39" s="158"/>
      <c r="I39" s="2">
        <v>1807756</v>
      </c>
      <c r="L39" s="27">
        <v>1569941</v>
      </c>
    </row>
    <row r="40" spans="2:12" ht="12.75">
      <c r="B40" s="1" t="s">
        <v>1216</v>
      </c>
      <c r="G40" s="173">
        <f t="shared" si="0"/>
        <v>44</v>
      </c>
      <c r="H40" s="158"/>
      <c r="I40" s="2">
        <v>3646038</v>
      </c>
      <c r="L40" s="27">
        <v>3442127</v>
      </c>
    </row>
    <row r="41" spans="2:12" ht="12.75">
      <c r="B41" s="1" t="s">
        <v>1290</v>
      </c>
      <c r="G41" s="173">
        <f t="shared" si="0"/>
        <v>45</v>
      </c>
      <c r="H41" s="158"/>
      <c r="I41" s="2"/>
      <c r="L41" s="27"/>
    </row>
    <row r="42" spans="2:12" ht="12.75">
      <c r="B42" s="47" t="s">
        <v>1290</v>
      </c>
      <c r="C42" s="47"/>
      <c r="D42" s="47"/>
      <c r="E42" s="47"/>
      <c r="F42" s="47"/>
      <c r="G42" s="174">
        <f>G41+1</f>
        <v>46</v>
      </c>
      <c r="H42" s="166"/>
      <c r="I42" s="681"/>
      <c r="J42" s="47"/>
      <c r="K42" s="47"/>
      <c r="L42" s="49"/>
    </row>
    <row r="43" spans="2:12" ht="13.5" thickBot="1">
      <c r="B43" s="15"/>
      <c r="C43" s="15"/>
      <c r="D43" s="15"/>
      <c r="E43" s="15"/>
      <c r="F43" s="15"/>
      <c r="G43" s="175">
        <f>G42+1</f>
        <v>47</v>
      </c>
      <c r="H43" s="163"/>
      <c r="I43" s="1522">
        <f>SUM(I32:I42)</f>
        <v>24527546</v>
      </c>
      <c r="J43" s="15"/>
      <c r="K43" s="15"/>
      <c r="L43" s="139">
        <f>SUM(L32:L42)</f>
        <v>22637209</v>
      </c>
    </row>
    <row r="44" spans="2:12" ht="12.75">
      <c r="B44" s="168" t="s">
        <v>437</v>
      </c>
      <c r="C44" s="169"/>
      <c r="D44" s="169"/>
      <c r="E44" s="169"/>
      <c r="F44" s="169"/>
      <c r="G44" s="172"/>
      <c r="H44" s="44"/>
      <c r="I44" s="1744"/>
      <c r="J44" s="169"/>
      <c r="K44" s="169"/>
      <c r="L44" s="170"/>
    </row>
    <row r="45" spans="2:12" ht="13.5" thickBot="1">
      <c r="B45" s="15"/>
      <c r="C45" s="15"/>
      <c r="D45" s="15"/>
      <c r="E45" s="15"/>
      <c r="F45" s="15"/>
      <c r="G45" s="175"/>
      <c r="H45" s="114"/>
      <c r="I45" s="1522"/>
      <c r="J45" s="15"/>
      <c r="K45" s="15"/>
      <c r="L45" s="139"/>
    </row>
    <row r="46" spans="2:12" ht="9" customHeight="1">
      <c r="B46" s="19"/>
      <c r="C46" s="19"/>
      <c r="D46" s="19"/>
      <c r="E46" s="19"/>
      <c r="F46" s="19"/>
      <c r="G46" s="172"/>
      <c r="H46" s="44"/>
      <c r="I46" s="1384"/>
      <c r="J46" s="19"/>
      <c r="K46" s="19"/>
      <c r="L46" s="40"/>
    </row>
    <row r="47" spans="1:12" ht="12.75">
      <c r="A47" s="136" t="s">
        <v>1292</v>
      </c>
      <c r="B47" s="4" t="s">
        <v>363</v>
      </c>
      <c r="C47" s="4"/>
      <c r="G47" s="173"/>
      <c r="I47" s="2"/>
      <c r="L47" s="27"/>
    </row>
    <row r="48" spans="2:12" ht="12.75">
      <c r="B48" s="19" t="s">
        <v>1287</v>
      </c>
      <c r="G48" s="173">
        <f>G43+1</f>
        <v>48</v>
      </c>
      <c r="H48" s="158"/>
      <c r="I48" s="2">
        <v>62835</v>
      </c>
      <c r="L48" s="27">
        <v>27022</v>
      </c>
    </row>
    <row r="49" spans="2:12" ht="12.75">
      <c r="B49" s="19" t="s">
        <v>1288</v>
      </c>
      <c r="G49" s="173">
        <f>G48+1</f>
        <v>49</v>
      </c>
      <c r="H49" s="158"/>
      <c r="I49" s="2"/>
      <c r="L49" s="27"/>
    </row>
    <row r="50" spans="2:12" ht="12.75">
      <c r="B50" s="120" t="s">
        <v>1289</v>
      </c>
      <c r="G50" s="173"/>
      <c r="H50" s="158"/>
      <c r="I50" s="2"/>
      <c r="L50" s="27"/>
    </row>
    <row r="51" spans="2:12" ht="12.75">
      <c r="B51" s="19" t="s">
        <v>1055</v>
      </c>
      <c r="G51" s="173">
        <f>G49+1</f>
        <v>50</v>
      </c>
      <c r="H51" s="158"/>
      <c r="I51" s="2">
        <v>289932</v>
      </c>
      <c r="L51" s="27">
        <v>262908</v>
      </c>
    </row>
    <row r="52" spans="2:12" ht="12.75">
      <c r="B52" s="47" t="s">
        <v>1056</v>
      </c>
      <c r="C52" s="47"/>
      <c r="D52" s="47"/>
      <c r="E52" s="47"/>
      <c r="F52" s="47"/>
      <c r="G52" s="174">
        <f>G51+1</f>
        <v>51</v>
      </c>
      <c r="H52" s="166"/>
      <c r="I52" s="681">
        <v>274156</v>
      </c>
      <c r="J52" s="47"/>
      <c r="K52" s="47"/>
      <c r="L52" s="49">
        <v>226443</v>
      </c>
    </row>
    <row r="53" spans="2:12" ht="13.5" thickBot="1">
      <c r="B53" s="15"/>
      <c r="C53" s="15"/>
      <c r="D53" s="15"/>
      <c r="E53" s="15"/>
      <c r="F53" s="15"/>
      <c r="G53" s="175">
        <f>G52+1</f>
        <v>52</v>
      </c>
      <c r="H53" s="163"/>
      <c r="I53" s="1522">
        <f>SUM(I48:I52)</f>
        <v>626923</v>
      </c>
      <c r="J53" s="15"/>
      <c r="K53" s="15"/>
      <c r="L53" s="139">
        <f>SUM(L48:L52)</f>
        <v>516373</v>
      </c>
    </row>
    <row r="54" spans="2:12" ht="12.75">
      <c r="B54" s="52" t="s">
        <v>437</v>
      </c>
      <c r="C54" s="19"/>
      <c r="D54" s="19"/>
      <c r="E54" s="19"/>
      <c r="F54" s="19"/>
      <c r="G54" s="172"/>
      <c r="H54" s="44"/>
      <c r="I54" s="19"/>
      <c r="J54" s="19"/>
      <c r="K54" s="19"/>
      <c r="L54" s="19"/>
    </row>
    <row r="55" spans="2:12" ht="13.5" thickBot="1">
      <c r="B55" s="15"/>
      <c r="C55" s="15"/>
      <c r="D55" s="15"/>
      <c r="E55" s="15"/>
      <c r="F55" s="15"/>
      <c r="G55" s="175"/>
      <c r="H55" s="114"/>
      <c r="I55" s="15"/>
      <c r="J55" s="15"/>
      <c r="K55" s="15"/>
      <c r="L55" s="15"/>
    </row>
  </sheetData>
  <sheetProtection/>
  <mergeCells count="6">
    <mergeCell ref="B16:D16"/>
    <mergeCell ref="A3:L3"/>
    <mergeCell ref="A4:L4"/>
    <mergeCell ref="B10:D10"/>
    <mergeCell ref="B15:D15"/>
    <mergeCell ref="B13:D13"/>
  </mergeCells>
  <printOptions/>
  <pageMargins left="0.3937007874015748" right="0.3937007874015748" top="0.5905511811023623" bottom="0.3937007874015748" header="0.5905511811023623" footer="0.3937007874015748"/>
  <pageSetup horizontalDpi="600" verticalDpi="600" orientation="portrait" scale="95" r:id="rId1"/>
  <headerFooter alignWithMargins="0">
    <oddHeader>&amp;L&amp;9Organisme __&amp;UMunicipalité XYZ&amp;U_______________________&amp;R&amp;9Code géographique __&amp;U99999&amp;U_____</oddHeader>
    <oddFooter>&amp;LS22-5</oddFooter>
  </headerFooter>
</worksheet>
</file>

<file path=xl/worksheets/sheet26.xml><?xml version="1.0" encoding="utf-8"?>
<worksheet xmlns="http://schemas.openxmlformats.org/spreadsheetml/2006/main" xmlns:r="http://schemas.openxmlformats.org/officeDocument/2006/relationships">
  <sheetPr codeName="Feuil89"/>
  <dimension ref="A1:X47"/>
  <sheetViews>
    <sheetView zoomScalePageLayoutView="0" workbookViewId="0" topLeftCell="A25">
      <selection activeCell="W38" sqref="W38"/>
    </sheetView>
  </sheetViews>
  <sheetFormatPr defaultColWidth="11.421875" defaultRowHeight="12.75"/>
  <cols>
    <col min="1" max="1" width="3.140625" style="1" customWidth="1"/>
    <col min="2" max="2" width="10.421875" style="1" customWidth="1"/>
    <col min="3" max="3" width="2.28125" style="1" customWidth="1"/>
    <col min="4" max="4" width="9.57421875" style="1" customWidth="1"/>
    <col min="5" max="5" width="5.8515625" style="1" customWidth="1"/>
    <col min="6" max="6" width="2.57421875" style="314" customWidth="1"/>
    <col min="7" max="7" width="7.8515625" style="314" customWidth="1"/>
    <col min="8" max="8" width="7.140625" style="1" customWidth="1"/>
    <col min="9" max="9" width="0.85546875" style="1" customWidth="1"/>
    <col min="10" max="10" width="2.140625" style="1" customWidth="1"/>
    <col min="11" max="12" width="1.28515625" style="1" customWidth="1"/>
    <col min="13" max="13" width="0.71875" style="1" customWidth="1"/>
    <col min="14" max="14" width="6.28125" style="1" customWidth="1"/>
    <col min="15" max="15" width="0.85546875" style="1" customWidth="1"/>
    <col min="16" max="16" width="6.28125" style="1" customWidth="1"/>
    <col min="17" max="17" width="1.28515625" style="1" customWidth="1"/>
    <col min="18" max="18" width="2.140625" style="1" customWidth="1"/>
    <col min="19" max="19" width="1.28515625" style="1" customWidth="1"/>
    <col min="20" max="20" width="15.7109375" style="1" customWidth="1"/>
    <col min="21" max="21" width="2.7109375" style="1" customWidth="1"/>
    <col min="22" max="22" width="1.28515625" style="1" customWidth="1"/>
    <col min="23" max="23" width="15.7109375" style="1" customWidth="1"/>
    <col min="24" max="24" width="1.28515625" style="1" customWidth="1"/>
    <col min="25" max="16384" width="11.421875" style="1" customWidth="1"/>
  </cols>
  <sheetData>
    <row r="1" spans="10:13" ht="12.75">
      <c r="J1" s="1878"/>
      <c r="K1" s="1878"/>
      <c r="L1" s="1878"/>
      <c r="M1" s="1878"/>
    </row>
    <row r="2" spans="2:23" ht="13.5" customHeight="1">
      <c r="B2" s="4"/>
      <c r="U2" s="1873"/>
      <c r="V2" s="1873"/>
      <c r="W2" s="1873"/>
    </row>
    <row r="3" spans="1:24" ht="12.75">
      <c r="A3" s="68"/>
      <c r="B3" s="1924" t="s">
        <v>695</v>
      </c>
      <c r="C3" s="1924"/>
      <c r="D3" s="1924"/>
      <c r="E3" s="1924"/>
      <c r="F3" s="1924"/>
      <c r="G3" s="1924"/>
      <c r="H3" s="1924"/>
      <c r="I3" s="1924"/>
      <c r="J3" s="1924"/>
      <c r="K3" s="1924"/>
      <c r="L3" s="1924"/>
      <c r="M3" s="1924"/>
      <c r="N3" s="1924"/>
      <c r="O3" s="1924"/>
      <c r="P3" s="1924"/>
      <c r="Q3" s="1924"/>
      <c r="R3" s="1924"/>
      <c r="S3" s="1924"/>
      <c r="T3" s="1924"/>
      <c r="U3" s="1924"/>
      <c r="V3" s="1924"/>
      <c r="W3" s="1924"/>
      <c r="X3" s="1924"/>
    </row>
    <row r="4" spans="1:24" ht="12.75">
      <c r="A4" s="68"/>
      <c r="B4" s="1930" t="s">
        <v>613</v>
      </c>
      <c r="C4" s="1930"/>
      <c r="D4" s="1930"/>
      <c r="E4" s="1930"/>
      <c r="F4" s="1930"/>
      <c r="G4" s="1930"/>
      <c r="H4" s="1930"/>
      <c r="I4" s="1930"/>
      <c r="J4" s="1930"/>
      <c r="K4" s="1930"/>
      <c r="L4" s="1930"/>
      <c r="M4" s="1930"/>
      <c r="N4" s="1930"/>
      <c r="O4" s="1930"/>
      <c r="P4" s="1930"/>
      <c r="Q4" s="1930"/>
      <c r="R4" s="1930"/>
      <c r="S4" s="1930"/>
      <c r="T4" s="1930"/>
      <c r="U4" s="1930"/>
      <c r="V4" s="1930"/>
      <c r="W4" s="1930"/>
      <c r="X4" s="1930"/>
    </row>
    <row r="5" spans="1:23" ht="12.75">
      <c r="A5" s="68"/>
      <c r="B5" s="315"/>
      <c r="C5" s="69"/>
      <c r="D5" s="69"/>
      <c r="E5" s="69"/>
      <c r="F5" s="316"/>
      <c r="G5" s="316"/>
      <c r="H5" s="70"/>
      <c r="I5" s="70"/>
      <c r="J5" s="70"/>
      <c r="K5" s="70"/>
      <c r="L5" s="70"/>
      <c r="M5" s="70"/>
      <c r="N5" s="70"/>
      <c r="O5" s="70"/>
      <c r="P5" s="70"/>
      <c r="Q5" s="70"/>
      <c r="R5" s="317"/>
      <c r="S5" s="317"/>
      <c r="T5" s="317"/>
      <c r="U5" s="70"/>
      <c r="V5" s="70"/>
      <c r="W5" s="70"/>
    </row>
    <row r="6" spans="1:24" ht="12.75" customHeight="1" thickBot="1">
      <c r="A6" s="19"/>
      <c r="B6" s="320"/>
      <c r="C6" s="321"/>
      <c r="D6" s="321"/>
      <c r="E6" s="321"/>
      <c r="F6" s="322"/>
      <c r="G6" s="322"/>
      <c r="H6" s="15"/>
      <c r="I6" s="15"/>
      <c r="J6" s="15"/>
      <c r="K6" s="15"/>
      <c r="L6" s="15"/>
      <c r="M6" s="15"/>
      <c r="N6" s="15"/>
      <c r="O6" s="15"/>
      <c r="P6" s="15"/>
      <c r="Q6" s="323"/>
      <c r="R6" s="323"/>
      <c r="S6" s="323"/>
      <c r="T6" s="324" t="s">
        <v>614</v>
      </c>
      <c r="U6" s="324"/>
      <c r="V6" s="324"/>
      <c r="W6" s="324" t="s">
        <v>615</v>
      </c>
      <c r="X6" s="19"/>
    </row>
    <row r="7" spans="1:23" ht="6.75" customHeight="1">
      <c r="A7" s="19"/>
      <c r="B7" s="325"/>
      <c r="C7" s="325"/>
      <c r="D7" s="325"/>
      <c r="E7" s="325"/>
      <c r="F7" s="326"/>
      <c r="G7" s="326"/>
      <c r="H7" s="19"/>
      <c r="I7" s="19"/>
      <c r="J7" s="19"/>
      <c r="K7" s="19"/>
      <c r="L7" s="19"/>
      <c r="M7" s="19"/>
      <c r="R7" s="38"/>
      <c r="S7" s="38"/>
      <c r="T7" s="38"/>
      <c r="U7" s="327"/>
      <c r="V7" s="327"/>
      <c r="W7" s="327"/>
    </row>
    <row r="8" spans="1:23" ht="11.25" customHeight="1">
      <c r="A8" s="329" t="s">
        <v>804</v>
      </c>
      <c r="B8" s="21" t="s">
        <v>753</v>
      </c>
      <c r="C8" s="21"/>
      <c r="D8" s="21"/>
      <c r="E8" s="21"/>
      <c r="F8" s="137"/>
      <c r="G8" s="137"/>
      <c r="H8" s="330" t="s">
        <v>754</v>
      </c>
      <c r="I8" s="330"/>
      <c r="J8" s="330"/>
      <c r="K8" s="330"/>
      <c r="L8" s="330"/>
      <c r="M8" s="331"/>
      <c r="N8" s="1874" t="s">
        <v>755</v>
      </c>
      <c r="O8" s="1874"/>
      <c r="P8" s="1874"/>
      <c r="Q8" s="137"/>
      <c r="R8" s="334"/>
      <c r="S8" s="334"/>
      <c r="T8" s="335"/>
      <c r="U8" s="336"/>
      <c r="V8" s="336"/>
      <c r="W8" s="337"/>
    </row>
    <row r="9" spans="1:23" ht="11.25" customHeight="1">
      <c r="A9" s="329"/>
      <c r="B9" s="21"/>
      <c r="C9" s="21"/>
      <c r="D9" s="21"/>
      <c r="E9" s="21"/>
      <c r="F9" s="137"/>
      <c r="G9" s="137"/>
      <c r="H9" s="333" t="s">
        <v>756</v>
      </c>
      <c r="I9" s="339"/>
      <c r="J9" s="1874" t="s">
        <v>757</v>
      </c>
      <c r="K9" s="1874"/>
      <c r="L9" s="1874"/>
      <c r="M9" s="331"/>
      <c r="N9" s="340" t="s">
        <v>756</v>
      </c>
      <c r="O9" s="339"/>
      <c r="P9" s="340" t="s">
        <v>757</v>
      </c>
      <c r="Q9" s="137"/>
      <c r="R9" s="334"/>
      <c r="S9" s="334"/>
      <c r="T9" s="338"/>
      <c r="U9" s="336"/>
      <c r="V9" s="336"/>
      <c r="W9" s="83"/>
    </row>
    <row r="10" spans="1:23" ht="12" customHeight="1">
      <c r="A10" s="329"/>
      <c r="B10" s="21"/>
      <c r="C10" s="21"/>
      <c r="D10" s="21"/>
      <c r="E10" s="21"/>
      <c r="F10" s="137"/>
      <c r="G10" s="137"/>
      <c r="H10" s="137"/>
      <c r="I10" s="137"/>
      <c r="J10" s="137"/>
      <c r="K10" s="137"/>
      <c r="L10" s="137"/>
      <c r="M10" s="137"/>
      <c r="N10" s="137"/>
      <c r="O10" s="137"/>
      <c r="P10" s="137"/>
      <c r="Q10" s="137"/>
      <c r="R10" s="334"/>
      <c r="S10" s="334"/>
      <c r="T10" s="338"/>
      <c r="U10" s="336"/>
      <c r="V10" s="336"/>
      <c r="W10" s="83"/>
    </row>
    <row r="11" spans="1:23" ht="12" customHeight="1">
      <c r="A11" s="137"/>
      <c r="B11" s="137" t="s">
        <v>758</v>
      </c>
      <c r="C11" s="137"/>
      <c r="D11" s="137"/>
      <c r="E11" s="137"/>
      <c r="F11" s="137"/>
      <c r="G11" s="137"/>
      <c r="H11" s="342">
        <v>3.9</v>
      </c>
      <c r="I11" s="342"/>
      <c r="J11" s="1871">
        <v>9.62</v>
      </c>
      <c r="K11" s="1871"/>
      <c r="L11" s="1871"/>
      <c r="M11" s="343"/>
      <c r="N11" s="312">
        <v>2009</v>
      </c>
      <c r="O11" s="312"/>
      <c r="P11" s="312">
        <v>2027</v>
      </c>
      <c r="Q11" s="137"/>
      <c r="R11" s="344">
        <f>'S22-5  Note 8-11'!G53+1</f>
        <v>53</v>
      </c>
      <c r="S11" s="344"/>
      <c r="T11" s="1389">
        <f>'S37  Analyse dette LT'!$I$11</f>
        <v>237406584</v>
      </c>
      <c r="U11" s="345"/>
      <c r="V11" s="345"/>
      <c r="W11" s="1389">
        <v>218208256</v>
      </c>
    </row>
    <row r="12" spans="1:23" ht="12" customHeight="1">
      <c r="A12" s="137"/>
      <c r="B12" s="137"/>
      <c r="C12" s="137"/>
      <c r="D12" s="137"/>
      <c r="E12" s="137"/>
      <c r="F12" s="137"/>
      <c r="G12" s="137"/>
      <c r="H12" s="342"/>
      <c r="I12" s="342"/>
      <c r="J12" s="312"/>
      <c r="K12" s="312"/>
      <c r="L12" s="312"/>
      <c r="M12" s="312"/>
      <c r="N12" s="312"/>
      <c r="O12" s="312"/>
      <c r="P12" s="312"/>
      <c r="Q12" s="137"/>
      <c r="R12" s="344"/>
      <c r="S12" s="344"/>
      <c r="T12" s="1389"/>
      <c r="U12" s="346"/>
      <c r="V12" s="346"/>
      <c r="W12" s="1389"/>
    </row>
    <row r="13" spans="1:23" ht="12" customHeight="1">
      <c r="A13" s="137"/>
      <c r="B13" s="1872" t="s">
        <v>759</v>
      </c>
      <c r="C13" s="1872"/>
      <c r="D13" s="1872"/>
      <c r="E13" s="1872"/>
      <c r="F13" s="1872"/>
      <c r="G13" s="1872"/>
      <c r="H13" s="1872"/>
      <c r="I13" s="347"/>
      <c r="J13" s="1871"/>
      <c r="K13" s="1871"/>
      <c r="L13" s="312"/>
      <c r="M13" s="347"/>
      <c r="N13" s="312"/>
      <c r="O13" s="312"/>
      <c r="P13" s="137"/>
      <c r="Q13" s="137"/>
      <c r="R13" s="348">
        <f>R11+1</f>
        <v>54</v>
      </c>
      <c r="S13" s="348"/>
      <c r="T13" s="1390"/>
      <c r="U13" s="349"/>
      <c r="V13" s="349"/>
      <c r="W13" s="1389"/>
    </row>
    <row r="14" spans="1:23" ht="12" customHeight="1">
      <c r="A14" s="137"/>
      <c r="B14" s="347"/>
      <c r="C14" s="347"/>
      <c r="D14" s="347"/>
      <c r="E14" s="347"/>
      <c r="F14" s="347"/>
      <c r="G14" s="347"/>
      <c r="H14" s="347"/>
      <c r="I14" s="347"/>
      <c r="J14" s="312"/>
      <c r="K14" s="312"/>
      <c r="L14" s="312"/>
      <c r="M14" s="347"/>
      <c r="N14" s="312"/>
      <c r="O14" s="312"/>
      <c r="P14" s="137"/>
      <c r="Q14" s="137"/>
      <c r="R14" s="348"/>
      <c r="S14" s="348"/>
      <c r="T14" s="1390"/>
      <c r="U14" s="349"/>
      <c r="V14" s="349"/>
      <c r="W14" s="1389"/>
    </row>
    <row r="15" spans="1:23" ht="12" customHeight="1">
      <c r="A15" s="137"/>
      <c r="B15" s="120" t="s">
        <v>760</v>
      </c>
      <c r="C15" s="120"/>
      <c r="D15" s="120"/>
      <c r="E15" s="120"/>
      <c r="F15" s="137"/>
      <c r="G15" s="137"/>
      <c r="H15" s="137"/>
      <c r="I15" s="137"/>
      <c r="J15" s="1871"/>
      <c r="K15" s="1871"/>
      <c r="L15" s="312"/>
      <c r="M15" s="137"/>
      <c r="N15" s="312"/>
      <c r="O15" s="312"/>
      <c r="P15" s="137"/>
      <c r="Q15" s="137"/>
      <c r="R15" s="186"/>
      <c r="S15" s="186"/>
      <c r="T15" s="1390"/>
      <c r="U15" s="349"/>
      <c r="V15" s="349"/>
      <c r="W15" s="1389"/>
    </row>
    <row r="16" spans="1:23" ht="12" customHeight="1">
      <c r="A16" s="137"/>
      <c r="B16" s="343" t="s">
        <v>761</v>
      </c>
      <c r="C16" s="343"/>
      <c r="D16" s="343"/>
      <c r="E16" s="343"/>
      <c r="F16" s="137"/>
      <c r="G16" s="137"/>
      <c r="H16" s="137"/>
      <c r="I16" s="137"/>
      <c r="J16" s="1871"/>
      <c r="K16" s="1871"/>
      <c r="L16" s="312"/>
      <c r="M16" s="137"/>
      <c r="N16" s="312"/>
      <c r="O16" s="312"/>
      <c r="P16" s="137"/>
      <c r="Q16" s="137"/>
      <c r="R16" s="348">
        <f>R13+1</f>
        <v>55</v>
      </c>
      <c r="S16" s="348"/>
      <c r="T16" s="1390">
        <f>'S37  Analyse dette LT'!$I$17</f>
        <v>1630</v>
      </c>
      <c r="U16" s="349"/>
      <c r="V16" s="349"/>
      <c r="W16" s="1389">
        <v>79357</v>
      </c>
    </row>
    <row r="17" spans="1:23" ht="12" customHeight="1">
      <c r="A17" s="137"/>
      <c r="B17" s="343" t="s">
        <v>762</v>
      </c>
      <c r="C17" s="343"/>
      <c r="D17" s="343"/>
      <c r="E17" s="343"/>
      <c r="F17" s="137"/>
      <c r="G17" s="137"/>
      <c r="H17" s="137"/>
      <c r="I17" s="137"/>
      <c r="J17" s="1871"/>
      <c r="K17" s="1871"/>
      <c r="L17" s="312"/>
      <c r="M17" s="137"/>
      <c r="N17" s="312"/>
      <c r="O17" s="312"/>
      <c r="P17" s="137"/>
      <c r="Q17" s="137"/>
      <c r="R17" s="350">
        <f>R16+1</f>
        <v>56</v>
      </c>
      <c r="S17" s="350"/>
      <c r="T17" s="1391"/>
      <c r="U17" s="349"/>
      <c r="V17" s="349"/>
      <c r="W17" s="1389"/>
    </row>
    <row r="18" spans="1:23" ht="12" customHeight="1">
      <c r="A18" s="137"/>
      <c r="B18" s="343" t="s">
        <v>763</v>
      </c>
      <c r="C18" s="343"/>
      <c r="D18" s="343"/>
      <c r="E18" s="343"/>
      <c r="F18" s="137"/>
      <c r="G18" s="137"/>
      <c r="H18" s="137"/>
      <c r="I18" s="137"/>
      <c r="J18" s="1871"/>
      <c r="K18" s="1871"/>
      <c r="L18" s="312"/>
      <c r="M18" s="137"/>
      <c r="N18" s="312"/>
      <c r="O18" s="312"/>
      <c r="P18" s="137"/>
      <c r="Q18" s="137"/>
      <c r="R18" s="350"/>
      <c r="S18" s="350"/>
      <c r="T18" s="1391"/>
      <c r="U18" s="349"/>
      <c r="V18" s="349"/>
      <c r="W18" s="1389"/>
    </row>
    <row r="19" spans="1:23" ht="12" customHeight="1">
      <c r="A19" s="137"/>
      <c r="B19" s="343" t="s">
        <v>764</v>
      </c>
      <c r="C19" s="343"/>
      <c r="D19" s="343"/>
      <c r="E19" s="343"/>
      <c r="F19" s="312"/>
      <c r="G19" s="312"/>
      <c r="H19" s="343"/>
      <c r="I19" s="343"/>
      <c r="J19" s="1871"/>
      <c r="K19" s="1871"/>
      <c r="L19" s="312"/>
      <c r="M19" s="312"/>
      <c r="N19" s="312"/>
      <c r="O19" s="312"/>
      <c r="P19" s="312"/>
      <c r="Q19" s="312"/>
      <c r="R19" s="350">
        <f>R17+1</f>
        <v>57</v>
      </c>
      <c r="S19" s="350"/>
      <c r="T19" s="1391"/>
      <c r="U19" s="349"/>
      <c r="V19" s="349"/>
      <c r="W19" s="1389"/>
    </row>
    <row r="20" spans="1:24" ht="12" customHeight="1">
      <c r="A20" s="137"/>
      <c r="B20" s="351" t="s">
        <v>765</v>
      </c>
      <c r="C20" s="351"/>
      <c r="D20" s="351"/>
      <c r="E20" s="351"/>
      <c r="F20" s="351"/>
      <c r="G20" s="351"/>
      <c r="H20" s="352"/>
      <c r="I20" s="351"/>
      <c r="J20" s="1876"/>
      <c r="K20" s="1876"/>
      <c r="L20" s="1876"/>
      <c r="M20" s="351"/>
      <c r="N20" s="353"/>
      <c r="O20" s="353"/>
      <c r="P20" s="353"/>
      <c r="Q20" s="351"/>
      <c r="R20" s="354">
        <f>R19+1</f>
        <v>58</v>
      </c>
      <c r="S20" s="354"/>
      <c r="T20" s="1392">
        <f>'S37  Analyse dette LT'!$I$21</f>
        <v>101695</v>
      </c>
      <c r="U20" s="356"/>
      <c r="V20" s="356"/>
      <c r="W20" s="1392">
        <v>136340</v>
      </c>
      <c r="X20" s="19"/>
    </row>
    <row r="21" spans="1:23" ht="12" customHeight="1">
      <c r="A21" s="137"/>
      <c r="B21" s="1615"/>
      <c r="C21" s="1615"/>
      <c r="D21" s="1615"/>
      <c r="E21" s="1615"/>
      <c r="F21" s="1615"/>
      <c r="G21" s="1615"/>
      <c r="H21" s="1616"/>
      <c r="I21" s="1615"/>
      <c r="J21" s="626"/>
      <c r="K21" s="626"/>
      <c r="L21" s="626"/>
      <c r="M21" s="1615"/>
      <c r="N21" s="626"/>
      <c r="O21" s="626"/>
      <c r="P21" s="626"/>
      <c r="Q21" s="1615"/>
      <c r="R21" s="1617">
        <f>R20+1</f>
        <v>59</v>
      </c>
      <c r="S21" s="1617"/>
      <c r="T21" s="1618">
        <f>SUM(T11:T20)</f>
        <v>237509909</v>
      </c>
      <c r="U21" s="1619"/>
      <c r="V21" s="1619"/>
      <c r="W21" s="1618">
        <f>SUM(W11:W20)</f>
        <v>218423953</v>
      </c>
    </row>
    <row r="22" spans="1:23" ht="12" customHeight="1">
      <c r="A22" s="137"/>
      <c r="B22" s="19"/>
      <c r="C22" s="120"/>
      <c r="D22" s="120"/>
      <c r="E22" s="120"/>
      <c r="F22" s="120"/>
      <c r="G22" s="120"/>
      <c r="H22" s="1620"/>
      <c r="I22" s="120"/>
      <c r="J22" s="366"/>
      <c r="K22" s="366"/>
      <c r="L22" s="366"/>
      <c r="M22" s="120"/>
      <c r="N22" s="366"/>
      <c r="O22" s="366"/>
      <c r="P22" s="366"/>
      <c r="Q22" s="120"/>
      <c r="R22" s="19"/>
      <c r="S22" s="19"/>
      <c r="T22" s="1389"/>
      <c r="U22" s="349"/>
      <c r="V22" s="349"/>
      <c r="W22" s="1389"/>
    </row>
    <row r="23" spans="1:24" ht="12" customHeight="1">
      <c r="A23" s="137"/>
      <c r="B23" s="351" t="s">
        <v>276</v>
      </c>
      <c r="C23" s="351"/>
      <c r="D23" s="351"/>
      <c r="E23" s="351"/>
      <c r="F23" s="351"/>
      <c r="G23" s="351"/>
      <c r="H23" s="352"/>
      <c r="I23" s="351"/>
      <c r="J23" s="353"/>
      <c r="K23" s="353"/>
      <c r="L23" s="353"/>
      <c r="M23" s="351"/>
      <c r="N23" s="353"/>
      <c r="O23" s="353"/>
      <c r="P23" s="353"/>
      <c r="Q23" s="351"/>
      <c r="R23" s="354">
        <f>R21+1</f>
        <v>60</v>
      </c>
      <c r="S23" s="373" t="s">
        <v>1279</v>
      </c>
      <c r="T23" s="111">
        <v>2596852</v>
      </c>
      <c r="U23" s="390" t="s">
        <v>1280</v>
      </c>
      <c r="V23" s="402" t="s">
        <v>1279</v>
      </c>
      <c r="W23" s="416">
        <v>2329510</v>
      </c>
      <c r="X23" s="1294" t="s">
        <v>1280</v>
      </c>
    </row>
    <row r="24" spans="1:23" ht="12" customHeight="1">
      <c r="A24" s="137"/>
      <c r="B24" s="137"/>
      <c r="C24" s="137"/>
      <c r="D24" s="137"/>
      <c r="E24" s="137"/>
      <c r="F24" s="137"/>
      <c r="G24" s="137"/>
      <c r="H24" s="358"/>
      <c r="I24" s="137"/>
      <c r="J24" s="312"/>
      <c r="K24" s="312"/>
      <c r="L24" s="312"/>
      <c r="M24" s="137"/>
      <c r="N24" s="312"/>
      <c r="O24" s="312"/>
      <c r="P24" s="312"/>
      <c r="Q24" s="137"/>
      <c r="R24" s="350"/>
      <c r="S24" s="350"/>
      <c r="T24" s="1389"/>
      <c r="U24" s="349"/>
      <c r="V24" s="349"/>
      <c r="W24" s="1389"/>
    </row>
    <row r="25" spans="1:24" ht="12" customHeight="1" thickBot="1">
      <c r="A25" s="120"/>
      <c r="B25" s="359"/>
      <c r="C25" s="359"/>
      <c r="D25" s="359"/>
      <c r="E25" s="359"/>
      <c r="F25" s="360"/>
      <c r="G25" s="360"/>
      <c r="H25" s="360"/>
      <c r="I25" s="360"/>
      <c r="J25" s="1875"/>
      <c r="K25" s="1875"/>
      <c r="L25" s="313"/>
      <c r="M25" s="360"/>
      <c r="N25" s="360"/>
      <c r="O25" s="360"/>
      <c r="P25" s="360"/>
      <c r="Q25" s="360"/>
      <c r="R25" s="1363">
        <f>R23+1</f>
        <v>61</v>
      </c>
      <c r="S25" s="1363"/>
      <c r="T25" s="1388">
        <f>T21-T23</f>
        <v>234913057</v>
      </c>
      <c r="U25" s="322"/>
      <c r="V25" s="15"/>
      <c r="W25" s="1388">
        <f>W21-W23</f>
        <v>216094443</v>
      </c>
      <c r="X25" s="19"/>
    </row>
    <row r="26" ht="12.75">
      <c r="T26" s="384"/>
    </row>
    <row r="27" spans="2:20" ht="12.75">
      <c r="B27" s="1" t="s">
        <v>35</v>
      </c>
      <c r="T27" s="384"/>
    </row>
    <row r="29" spans="4:23" ht="12.75">
      <c r="D29" s="1902" t="s">
        <v>215</v>
      </c>
      <c r="E29" s="1902"/>
      <c r="F29" s="1902"/>
      <c r="G29" s="1902"/>
      <c r="H29" s="1902"/>
      <c r="K29" s="1902" t="s">
        <v>216</v>
      </c>
      <c r="L29" s="1902"/>
      <c r="M29" s="1902"/>
      <c r="N29" s="1902"/>
      <c r="O29" s="1902"/>
      <c r="P29" s="1902"/>
      <c r="Q29" s="1902"/>
      <c r="R29" s="1902"/>
      <c r="S29" s="1902"/>
      <c r="T29" s="1902"/>
      <c r="W29" s="5" t="s">
        <v>1202</v>
      </c>
    </row>
    <row r="30" spans="4:23" ht="12.75">
      <c r="D30" s="1931" t="s">
        <v>217</v>
      </c>
      <c r="E30" s="1931"/>
      <c r="G30" s="1931" t="s">
        <v>218</v>
      </c>
      <c r="H30" s="1931"/>
      <c r="K30" s="1931" t="s">
        <v>219</v>
      </c>
      <c r="L30" s="1931"/>
      <c r="M30" s="1931"/>
      <c r="N30" s="1931"/>
      <c r="O30" s="1931"/>
      <c r="P30" s="1931"/>
      <c r="Q30" s="1931"/>
      <c r="T30" s="5" t="s">
        <v>1291</v>
      </c>
      <c r="W30" s="5"/>
    </row>
    <row r="31" spans="4:23" ht="12.75">
      <c r="D31" s="1902" t="s">
        <v>220</v>
      </c>
      <c r="E31" s="1902"/>
      <c r="G31" s="1902" t="s">
        <v>220</v>
      </c>
      <c r="H31" s="1902"/>
      <c r="K31" s="1902" t="s">
        <v>221</v>
      </c>
      <c r="L31" s="1902"/>
      <c r="M31" s="1902"/>
      <c r="N31" s="1902"/>
      <c r="O31" s="1902"/>
      <c r="P31" s="1902"/>
      <c r="Q31" s="1902"/>
      <c r="T31" s="47"/>
      <c r="W31" s="47"/>
    </row>
    <row r="33" spans="2:23" ht="12.75">
      <c r="B33" s="387">
        <v>2010</v>
      </c>
      <c r="C33" s="388">
        <f>R25+1</f>
        <v>62</v>
      </c>
      <c r="D33" s="1879"/>
      <c r="E33" s="1879"/>
      <c r="F33" s="314">
        <f>'S22-6  Note 12'!C44+1</f>
        <v>70</v>
      </c>
      <c r="G33" s="1880">
        <v>18725358</v>
      </c>
      <c r="H33" s="1880"/>
      <c r="I33" s="1877">
        <f>'S22-6  Note 12'!F44+1</f>
        <v>78</v>
      </c>
      <c r="J33" s="1877"/>
      <c r="K33" s="389"/>
      <c r="L33" s="1859"/>
      <c r="M33" s="1859"/>
      <c r="N33" s="1859"/>
      <c r="O33" s="1859"/>
      <c r="P33" s="1859"/>
      <c r="R33" s="314">
        <f>'S22-6  Note 12'!I44+1</f>
        <v>87</v>
      </c>
      <c r="S33" s="314"/>
      <c r="T33" s="27">
        <v>42887</v>
      </c>
      <c r="U33" s="314">
        <f>'S22-6  Note 12'!R44+1</f>
        <v>95</v>
      </c>
      <c r="W33" s="86">
        <f>'S22-6  Note 12'!D33+'S22-6  Note 12'!G33+'S22-6  Note 12'!L33+'S22-6  Note 12'!T33</f>
        <v>18768245</v>
      </c>
    </row>
    <row r="34" spans="2:23" ht="12.75">
      <c r="B34" s="387">
        <v>2011</v>
      </c>
      <c r="C34" s="314">
        <f aca="true" t="shared" si="0" ref="C34:C39">C33+1</f>
        <v>63</v>
      </c>
      <c r="D34" s="1879"/>
      <c r="E34" s="1879"/>
      <c r="F34" s="314">
        <f aca="true" t="shared" si="1" ref="F34:F39">F33+1</f>
        <v>71</v>
      </c>
      <c r="G34" s="1880">
        <v>18974238</v>
      </c>
      <c r="H34" s="1880"/>
      <c r="I34" s="1877">
        <f aca="true" t="shared" si="2" ref="I34:I39">I33+1</f>
        <v>79</v>
      </c>
      <c r="J34" s="1877"/>
      <c r="K34" s="389"/>
      <c r="L34" s="1859"/>
      <c r="M34" s="1859"/>
      <c r="N34" s="1859"/>
      <c r="O34" s="1859"/>
      <c r="P34" s="1859"/>
      <c r="R34" s="314">
        <f aca="true" t="shared" si="3" ref="R34:R39">R33+1</f>
        <v>88</v>
      </c>
      <c r="S34" s="314"/>
      <c r="T34" s="27">
        <v>6910</v>
      </c>
      <c r="U34" s="314">
        <f aca="true" t="shared" si="4" ref="U34:U39">U33+1</f>
        <v>96</v>
      </c>
      <c r="W34" s="86">
        <f>'S22-6  Note 12'!D34+'S22-6  Note 12'!G34+'S22-6  Note 12'!L34+'S22-6  Note 12'!T34</f>
        <v>18981148</v>
      </c>
    </row>
    <row r="35" spans="2:23" ht="12.75">
      <c r="B35" s="387">
        <v>2012</v>
      </c>
      <c r="C35" s="314">
        <f t="shared" si="0"/>
        <v>64</v>
      </c>
      <c r="D35" s="1879"/>
      <c r="E35" s="1879"/>
      <c r="F35" s="314">
        <f t="shared" si="1"/>
        <v>72</v>
      </c>
      <c r="G35" s="1880">
        <v>18050121</v>
      </c>
      <c r="H35" s="1880"/>
      <c r="I35" s="1877">
        <f t="shared" si="2"/>
        <v>80</v>
      </c>
      <c r="J35" s="1877"/>
      <c r="K35" s="389"/>
      <c r="L35" s="1859"/>
      <c r="M35" s="1859"/>
      <c r="N35" s="1859"/>
      <c r="O35" s="1859"/>
      <c r="P35" s="1859"/>
      <c r="R35" s="314">
        <f t="shared" si="3"/>
        <v>89</v>
      </c>
      <c r="S35" s="314"/>
      <c r="T35" s="27">
        <v>6910</v>
      </c>
      <c r="U35" s="314">
        <f t="shared" si="4"/>
        <v>97</v>
      </c>
      <c r="W35" s="86">
        <f>'S22-6  Note 12'!D35+'S22-6  Note 12'!G35+'S22-6  Note 12'!L35+'S22-6  Note 12'!T35</f>
        <v>18057031</v>
      </c>
    </row>
    <row r="36" spans="2:23" ht="12.75">
      <c r="B36" s="387">
        <v>2013</v>
      </c>
      <c r="C36" s="314">
        <f t="shared" si="0"/>
        <v>65</v>
      </c>
      <c r="D36" s="1879"/>
      <c r="E36" s="1879"/>
      <c r="F36" s="314">
        <f t="shared" si="1"/>
        <v>73</v>
      </c>
      <c r="G36" s="1880">
        <v>17564632</v>
      </c>
      <c r="H36" s="1880"/>
      <c r="I36" s="1877">
        <f t="shared" si="2"/>
        <v>81</v>
      </c>
      <c r="J36" s="1877"/>
      <c r="K36" s="389"/>
      <c r="L36" s="1859"/>
      <c r="M36" s="1859"/>
      <c r="N36" s="1859"/>
      <c r="O36" s="1859"/>
      <c r="P36" s="1859"/>
      <c r="R36" s="314">
        <f t="shared" si="3"/>
        <v>90</v>
      </c>
      <c r="S36" s="314"/>
      <c r="T36" s="27">
        <v>6910</v>
      </c>
      <c r="U36" s="314">
        <f t="shared" si="4"/>
        <v>98</v>
      </c>
      <c r="W36" s="86">
        <f>'S22-6  Note 12'!D36+'S22-6  Note 12'!G36+'S22-6  Note 12'!L36+'S22-6  Note 12'!T36</f>
        <v>17571542</v>
      </c>
    </row>
    <row r="37" spans="2:23" ht="12.75">
      <c r="B37" s="387">
        <v>2014</v>
      </c>
      <c r="C37" s="314">
        <f t="shared" si="0"/>
        <v>66</v>
      </c>
      <c r="D37" s="1879"/>
      <c r="E37" s="1879"/>
      <c r="F37" s="314">
        <f t="shared" si="1"/>
        <v>74</v>
      </c>
      <c r="G37" s="1880">
        <v>16938142</v>
      </c>
      <c r="H37" s="1880"/>
      <c r="I37" s="1877">
        <f t="shared" si="2"/>
        <v>82</v>
      </c>
      <c r="J37" s="1877"/>
      <c r="K37" s="389"/>
      <c r="L37" s="1859"/>
      <c r="M37" s="1859"/>
      <c r="N37" s="1859"/>
      <c r="O37" s="1859"/>
      <c r="P37" s="1859"/>
      <c r="R37" s="314">
        <f t="shared" si="3"/>
        <v>91</v>
      </c>
      <c r="S37" s="314"/>
      <c r="T37" s="27">
        <v>39708</v>
      </c>
      <c r="U37" s="314">
        <f t="shared" si="4"/>
        <v>99</v>
      </c>
      <c r="W37" s="86">
        <f>'S22-6  Note 12'!D37+'S22-6  Note 12'!G37+'S22-6  Note 12'!L37+'S22-6  Note 12'!T37</f>
        <v>16977850</v>
      </c>
    </row>
    <row r="38" spans="2:24" ht="12.75">
      <c r="B38" s="390" t="s">
        <v>222</v>
      </c>
      <c r="C38" s="391">
        <f t="shared" si="0"/>
        <v>67</v>
      </c>
      <c r="D38" s="1848"/>
      <c r="E38" s="1848"/>
      <c r="F38" s="391">
        <f t="shared" si="1"/>
        <v>75</v>
      </c>
      <c r="G38" s="1852">
        <v>146989193</v>
      </c>
      <c r="H38" s="1852"/>
      <c r="I38" s="1849">
        <f t="shared" si="2"/>
        <v>83</v>
      </c>
      <c r="J38" s="1849"/>
      <c r="K38" s="392"/>
      <c r="L38" s="1857"/>
      <c r="M38" s="1857"/>
      <c r="N38" s="1857"/>
      <c r="O38" s="1857"/>
      <c r="P38" s="1857"/>
      <c r="Q38" s="47"/>
      <c r="R38" s="391">
        <f t="shared" si="3"/>
        <v>92</v>
      </c>
      <c r="S38" s="391"/>
      <c r="T38" s="49">
        <v>164900</v>
      </c>
      <c r="U38" s="391">
        <f t="shared" si="4"/>
        <v>100</v>
      </c>
      <c r="V38" s="47"/>
      <c r="W38" s="233">
        <f>'S22-6  Note 12'!D38+'S22-6  Note 12'!G38+'S22-6  Note 12'!L38+'S22-6  Note 12'!T38</f>
        <v>147154093</v>
      </c>
      <c r="X38" s="19"/>
    </row>
    <row r="39" spans="3:23" ht="12.75">
      <c r="C39" s="314">
        <f t="shared" si="0"/>
        <v>68</v>
      </c>
      <c r="D39" s="1853">
        <f>SUM(D33:D38)</f>
        <v>0</v>
      </c>
      <c r="E39" s="1853"/>
      <c r="F39" s="314">
        <f t="shared" si="1"/>
        <v>76</v>
      </c>
      <c r="G39" s="1850">
        <f>SUM(G33:G38)</f>
        <v>237241684</v>
      </c>
      <c r="H39" s="1850"/>
      <c r="I39" s="1877">
        <f t="shared" si="2"/>
        <v>84</v>
      </c>
      <c r="J39" s="1877"/>
      <c r="K39" s="401">
        <f>SUM(K33:M38)</f>
        <v>0</v>
      </c>
      <c r="L39" s="1858"/>
      <c r="M39" s="1858"/>
      <c r="N39" s="1858"/>
      <c r="O39" s="1858"/>
      <c r="P39" s="1858"/>
      <c r="R39" s="314">
        <f t="shared" si="3"/>
        <v>93</v>
      </c>
      <c r="S39" s="314"/>
      <c r="T39" s="27">
        <f>SUM(T33:T38)</f>
        <v>268225</v>
      </c>
      <c r="U39" s="314">
        <f t="shared" si="4"/>
        <v>101</v>
      </c>
      <c r="W39" s="86">
        <f>'S22-6  Note 12'!D39+'S22-6  Note 12'!G39+'S22-6  Note 12'!L39+'S22-6  Note 12'!T39</f>
        <v>237509909</v>
      </c>
    </row>
    <row r="40" spans="2:23" ht="12.75">
      <c r="B40" s="1" t="s">
        <v>1125</v>
      </c>
      <c r="C40" s="314"/>
      <c r="D40" s="1879"/>
      <c r="E40" s="1879"/>
      <c r="G40" s="1880"/>
      <c r="H40" s="1880"/>
      <c r="I40" s="1877"/>
      <c r="J40" s="1877"/>
      <c r="K40" s="389"/>
      <c r="L40" s="1859"/>
      <c r="M40" s="1859"/>
      <c r="N40" s="1859"/>
      <c r="O40" s="1859"/>
      <c r="P40" s="1859"/>
      <c r="T40" s="27"/>
      <c r="U40" s="314"/>
      <c r="W40" s="86"/>
    </row>
    <row r="41" spans="2:23" ht="12.75">
      <c r="B41" s="1" t="s">
        <v>1126</v>
      </c>
      <c r="C41" s="314"/>
      <c r="D41" s="1427"/>
      <c r="E41" s="1427"/>
      <c r="G41" s="535"/>
      <c r="H41" s="535"/>
      <c r="I41" s="186"/>
      <c r="J41" s="186"/>
      <c r="K41" s="389"/>
      <c r="L41" s="1426"/>
      <c r="M41" s="1426"/>
      <c r="N41" s="1426"/>
      <c r="O41" s="1426"/>
      <c r="P41" s="1426"/>
      <c r="T41" s="27"/>
      <c r="U41" s="314"/>
      <c r="W41" s="86"/>
    </row>
    <row r="42" spans="2:24" ht="12.75">
      <c r="B42" s="47" t="s">
        <v>223</v>
      </c>
      <c r="C42" s="391"/>
      <c r="D42" s="1851"/>
      <c r="E42" s="1851"/>
      <c r="F42" s="391"/>
      <c r="G42" s="1847"/>
      <c r="H42" s="1847"/>
      <c r="I42" s="1849">
        <f>I39+1</f>
        <v>85</v>
      </c>
      <c r="J42" s="1849"/>
      <c r="K42" s="373" t="s">
        <v>1279</v>
      </c>
      <c r="L42" s="1860"/>
      <c r="M42" s="1860"/>
      <c r="N42" s="1860"/>
      <c r="O42" s="1860"/>
      <c r="P42" s="1860"/>
      <c r="Q42" s="390" t="s">
        <v>1280</v>
      </c>
      <c r="R42" s="391"/>
      <c r="S42" s="391"/>
      <c r="T42" s="1546"/>
      <c r="U42" s="391">
        <f>U39+1</f>
        <v>102</v>
      </c>
      <c r="V42" s="402" t="s">
        <v>1279</v>
      </c>
      <c r="W42" s="233"/>
      <c r="X42" s="1294" t="s">
        <v>1280</v>
      </c>
    </row>
    <row r="43" spans="3:23" ht="12.75">
      <c r="C43" s="314"/>
      <c r="D43" s="1853"/>
      <c r="E43" s="1853"/>
      <c r="G43" s="1850"/>
      <c r="H43" s="1850"/>
      <c r="I43" s="1877"/>
      <c r="J43" s="1877"/>
      <c r="K43" s="401"/>
      <c r="L43" s="1855"/>
      <c r="M43" s="1855"/>
      <c r="N43" s="1855"/>
      <c r="O43" s="1855"/>
      <c r="P43" s="1855"/>
      <c r="R43" s="314"/>
      <c r="S43" s="314"/>
      <c r="T43" s="27"/>
      <c r="U43" s="314"/>
      <c r="W43" s="86"/>
    </row>
    <row r="44" spans="2:24" ht="13.5" thickBot="1">
      <c r="B44" s="15"/>
      <c r="C44" s="322">
        <f>C39+1</f>
        <v>69</v>
      </c>
      <c r="D44" s="1881">
        <f>D39</f>
        <v>0</v>
      </c>
      <c r="E44" s="1881"/>
      <c r="F44" s="322">
        <f>F39+1</f>
        <v>77</v>
      </c>
      <c r="G44" s="1881">
        <f>G39</f>
        <v>237241684</v>
      </c>
      <c r="H44" s="1881"/>
      <c r="I44" s="1856">
        <f>I42+1</f>
        <v>86</v>
      </c>
      <c r="J44" s="1856"/>
      <c r="K44" s="400" t="e">
        <f>L39+#REF!</f>
        <v>#REF!</v>
      </c>
      <c r="L44" s="1854"/>
      <c r="M44" s="1854"/>
      <c r="N44" s="1854"/>
      <c r="O44" s="1854"/>
      <c r="P44" s="1854"/>
      <c r="Q44" s="15"/>
      <c r="R44" s="322">
        <f>R39+1</f>
        <v>94</v>
      </c>
      <c r="S44" s="322"/>
      <c r="T44" s="403">
        <f>T39</f>
        <v>268225</v>
      </c>
      <c r="U44" s="322">
        <f>U42+1</f>
        <v>103</v>
      </c>
      <c r="V44" s="15"/>
      <c r="W44" s="404">
        <f>W39-W42</f>
        <v>237509909</v>
      </c>
      <c r="X44" s="19"/>
    </row>
    <row r="45" spans="2:23" ht="12.75">
      <c r="B45" s="168" t="s">
        <v>437</v>
      </c>
      <c r="C45" s="169"/>
      <c r="D45" s="169"/>
      <c r="E45" s="169"/>
      <c r="F45" s="405"/>
      <c r="G45" s="405"/>
      <c r="H45" s="169"/>
      <c r="I45" s="169"/>
      <c r="J45" s="169"/>
      <c r="K45" s="169"/>
      <c r="L45" s="169"/>
      <c r="M45" s="169"/>
      <c r="N45" s="169"/>
      <c r="O45" s="169"/>
      <c r="P45" s="169"/>
      <c r="Q45" s="169"/>
      <c r="R45" s="169"/>
      <c r="S45" s="169"/>
      <c r="T45" s="169"/>
      <c r="U45" s="169"/>
      <c r="V45" s="169"/>
      <c r="W45" s="169"/>
    </row>
    <row r="46" spans="2:23" ht="12.75">
      <c r="B46" s="19"/>
      <c r="C46" s="19"/>
      <c r="D46" s="19"/>
      <c r="E46" s="19"/>
      <c r="F46" s="326"/>
      <c r="G46" s="326"/>
      <c r="H46" s="19"/>
      <c r="I46" s="19"/>
      <c r="J46" s="19"/>
      <c r="K46" s="19"/>
      <c r="L46" s="19"/>
      <c r="M46" s="19"/>
      <c r="N46" s="19"/>
      <c r="O46" s="19"/>
      <c r="P46" s="19"/>
      <c r="Q46" s="19"/>
      <c r="R46" s="19"/>
      <c r="S46" s="19"/>
      <c r="T46" s="19"/>
      <c r="U46" s="19"/>
      <c r="V46" s="19"/>
      <c r="W46" s="19"/>
    </row>
    <row r="47" spans="2:23" ht="13.5" thickBot="1">
      <c r="B47" s="15"/>
      <c r="C47" s="15"/>
      <c r="D47" s="15"/>
      <c r="E47" s="15"/>
      <c r="F47" s="322"/>
      <c r="G47" s="322"/>
      <c r="H47" s="15"/>
      <c r="I47" s="15"/>
      <c r="J47" s="15"/>
      <c r="K47" s="15"/>
      <c r="L47" s="15"/>
      <c r="M47" s="15"/>
      <c r="N47" s="15"/>
      <c r="O47" s="15"/>
      <c r="P47" s="15"/>
      <c r="Q47" s="15"/>
      <c r="R47" s="15"/>
      <c r="S47" s="15"/>
      <c r="T47" s="15"/>
      <c r="U47" s="15"/>
      <c r="V47" s="15"/>
      <c r="W47" s="15"/>
    </row>
  </sheetData>
  <sheetProtection/>
  <mergeCells count="68">
    <mergeCell ref="L36:P36"/>
    <mergeCell ref="L37:P37"/>
    <mergeCell ref="K31:Q31"/>
    <mergeCell ref="G31:H31"/>
    <mergeCell ref="I36:J36"/>
    <mergeCell ref="I37:J37"/>
    <mergeCell ref="L34:P34"/>
    <mergeCell ref="L35:P35"/>
    <mergeCell ref="L33:P33"/>
    <mergeCell ref="I34:J34"/>
    <mergeCell ref="L38:P38"/>
    <mergeCell ref="L39:P39"/>
    <mergeCell ref="I42:J42"/>
    <mergeCell ref="L40:P40"/>
    <mergeCell ref="L42:P42"/>
    <mergeCell ref="I39:J39"/>
    <mergeCell ref="I35:J35"/>
    <mergeCell ref="D39:E39"/>
    <mergeCell ref="L44:P44"/>
    <mergeCell ref="L43:P43"/>
    <mergeCell ref="I44:J44"/>
    <mergeCell ref="G44:H44"/>
    <mergeCell ref="G43:H43"/>
    <mergeCell ref="D43:E43"/>
    <mergeCell ref="I43:J43"/>
    <mergeCell ref="G40:H40"/>
    <mergeCell ref="D44:E44"/>
    <mergeCell ref="I40:J40"/>
    <mergeCell ref="G42:H42"/>
    <mergeCell ref="D38:E38"/>
    <mergeCell ref="I38:J38"/>
    <mergeCell ref="G39:H39"/>
    <mergeCell ref="D42:E42"/>
    <mergeCell ref="D40:E40"/>
    <mergeCell ref="G38:H38"/>
    <mergeCell ref="G37:H37"/>
    <mergeCell ref="D36:E36"/>
    <mergeCell ref="G34:H34"/>
    <mergeCell ref="D35:E35"/>
    <mergeCell ref="D37:E37"/>
    <mergeCell ref="G35:H35"/>
    <mergeCell ref="D34:E34"/>
    <mergeCell ref="G36:H36"/>
    <mergeCell ref="J1:M1"/>
    <mergeCell ref="D33:E33"/>
    <mergeCell ref="K30:Q30"/>
    <mergeCell ref="G30:H30"/>
    <mergeCell ref="J19:K19"/>
    <mergeCell ref="D31:E31"/>
    <mergeCell ref="G33:H33"/>
    <mergeCell ref="J11:L11"/>
    <mergeCell ref="J15:K15"/>
    <mergeCell ref="J16:K16"/>
    <mergeCell ref="D30:E30"/>
    <mergeCell ref="J25:K25"/>
    <mergeCell ref="J20:L20"/>
    <mergeCell ref="I33:J33"/>
    <mergeCell ref="D29:H29"/>
    <mergeCell ref="K29:T29"/>
    <mergeCell ref="U2:W2"/>
    <mergeCell ref="N8:P8"/>
    <mergeCell ref="J9:L9"/>
    <mergeCell ref="B3:X3"/>
    <mergeCell ref="B4:X4"/>
    <mergeCell ref="J18:K18"/>
    <mergeCell ref="B13:H13"/>
    <mergeCell ref="J13:K13"/>
    <mergeCell ref="J17:K17"/>
  </mergeCells>
  <printOptions/>
  <pageMargins left="0.3937007874015748" right="0.3937007874015748" top="0.5905511811023623" bottom="0.3937007874015748" header="0.5905511811023623" footer="0.3937007874015748"/>
  <pageSetup horizontalDpi="600" verticalDpi="600" orientation="portrait" scale="90" r:id="rId1"/>
  <headerFooter alignWithMargins="0">
    <oddHeader>&amp;L&amp;9Organisme __&amp;UMunicipalité XYZ&amp;U_______________________&amp;R&amp;9Code géographique __&amp;U99999&amp;U_____</oddHeader>
    <oddFooter>&amp;LS22-6</oddFooter>
  </headerFooter>
</worksheet>
</file>

<file path=xl/worksheets/sheet27.xml><?xml version="1.0" encoding="utf-8"?>
<worksheet xmlns="http://schemas.openxmlformats.org/spreadsheetml/2006/main" xmlns:r="http://schemas.openxmlformats.org/officeDocument/2006/relationships">
  <sheetPr codeName="Feuil39"/>
  <dimension ref="A1:AE63"/>
  <sheetViews>
    <sheetView showZeros="0" zoomScalePageLayoutView="0" workbookViewId="0" topLeftCell="A29">
      <selection activeCell="S33" sqref="S33"/>
    </sheetView>
  </sheetViews>
  <sheetFormatPr defaultColWidth="11.421875" defaultRowHeight="12.75"/>
  <cols>
    <col min="1" max="1" width="3.28125" style="1" customWidth="1"/>
    <col min="2" max="2" width="30.7109375" style="1" customWidth="1"/>
    <col min="3" max="3" width="2.7109375" style="1" customWidth="1"/>
    <col min="4" max="4" width="1.1484375" style="1" customWidth="1"/>
    <col min="5" max="5" width="15.7109375" style="1" customWidth="1"/>
    <col min="6" max="6" width="1.1484375" style="1" customWidth="1"/>
    <col min="7" max="7" width="2.7109375" style="1" customWidth="1"/>
    <col min="8" max="8" width="1.1484375" style="1" customWidth="1"/>
    <col min="9" max="9" width="15.7109375" style="301" customWidth="1"/>
    <col min="10" max="10" width="1.1484375" style="301" customWidth="1"/>
    <col min="11" max="11" width="2.8515625" style="196" customWidth="1"/>
    <col min="12" max="12" width="1.1484375" style="196" customWidth="1"/>
    <col min="13" max="13" width="15.7109375" style="1" customWidth="1"/>
    <col min="14" max="14" width="1.1484375" style="1" customWidth="1"/>
    <col min="15" max="15" width="3.00390625" style="41" customWidth="1"/>
    <col min="16" max="16" width="1.1484375" style="41" customWidth="1"/>
    <col min="17" max="17" width="15.7109375" style="1" customWidth="1"/>
    <col min="18" max="18" width="1.1484375" style="1" customWidth="1"/>
    <col min="19" max="16384" width="11.421875" style="1" customWidth="1"/>
  </cols>
  <sheetData>
    <row r="1" spans="1:12" ht="12.75">
      <c r="A1" s="63"/>
      <c r="B1" s="439"/>
      <c r="C1" s="407"/>
      <c r="D1" s="407"/>
      <c r="E1" s="407"/>
      <c r="F1" s="407"/>
      <c r="G1" s="19"/>
      <c r="H1" s="19"/>
      <c r="K1" s="498"/>
      <c r="L1" s="498"/>
    </row>
    <row r="2" spans="1:12" ht="9" customHeight="1">
      <c r="A2" s="63"/>
      <c r="B2" s="499"/>
      <c r="C2" s="407"/>
      <c r="D2" s="407"/>
      <c r="E2" s="407"/>
      <c r="F2" s="407"/>
      <c r="K2" s="498"/>
      <c r="L2" s="498"/>
    </row>
    <row r="3" spans="1:18" s="500" customFormat="1" ht="12.75">
      <c r="A3" s="1924" t="s">
        <v>695</v>
      </c>
      <c r="B3" s="1924"/>
      <c r="C3" s="1924"/>
      <c r="D3" s="1924"/>
      <c r="E3" s="1924"/>
      <c r="F3" s="1924"/>
      <c r="G3" s="1924"/>
      <c r="H3" s="1924"/>
      <c r="I3" s="1924"/>
      <c r="J3" s="1924"/>
      <c r="K3" s="1924"/>
      <c r="L3" s="1924"/>
      <c r="M3" s="1924"/>
      <c r="N3" s="1924"/>
      <c r="O3" s="1924"/>
      <c r="P3" s="1924"/>
      <c r="Q3" s="1924"/>
      <c r="R3" s="1509"/>
    </row>
    <row r="4" spans="1:18" s="500" customFormat="1" ht="12.75">
      <c r="A4" s="1930" t="s">
        <v>613</v>
      </c>
      <c r="B4" s="1930"/>
      <c r="C4" s="1930"/>
      <c r="D4" s="1930"/>
      <c r="E4" s="1930"/>
      <c r="F4" s="1930"/>
      <c r="G4" s="1930"/>
      <c r="H4" s="1930"/>
      <c r="I4" s="1930"/>
      <c r="J4" s="1930"/>
      <c r="K4" s="1930"/>
      <c r="L4" s="1930"/>
      <c r="M4" s="1930"/>
      <c r="N4" s="1930"/>
      <c r="O4" s="1930"/>
      <c r="P4" s="1930"/>
      <c r="Q4" s="1930"/>
      <c r="R4" s="5"/>
    </row>
    <row r="5" spans="2:18" ht="7.5" customHeight="1" thickBot="1">
      <c r="B5" s="15"/>
      <c r="C5" s="113"/>
      <c r="D5" s="113"/>
      <c r="E5" s="323"/>
      <c r="F5" s="323"/>
      <c r="G5" s="323"/>
      <c r="H5" s="323"/>
      <c r="I5" s="431"/>
      <c r="J5" s="431"/>
      <c r="K5" s="501"/>
      <c r="L5" s="501"/>
      <c r="M5" s="323"/>
      <c r="N5" s="323"/>
      <c r="O5" s="114"/>
      <c r="P5" s="114"/>
      <c r="Q5" s="323"/>
      <c r="R5" s="29"/>
    </row>
    <row r="6" spans="2:18" ht="8.25" customHeight="1">
      <c r="B6" s="19"/>
      <c r="C6" s="50"/>
      <c r="D6" s="50"/>
      <c r="E6" s="29"/>
      <c r="F6" s="29"/>
      <c r="G6" s="29"/>
      <c r="H6" s="29"/>
      <c r="I6" s="124"/>
      <c r="J6" s="124"/>
      <c r="K6" s="502"/>
      <c r="L6" s="502"/>
      <c r="M6" s="29"/>
      <c r="N6" s="29"/>
      <c r="O6" s="44"/>
      <c r="P6" s="44"/>
      <c r="Q6" s="29"/>
      <c r="R6" s="29"/>
    </row>
    <row r="7" spans="1:18" ht="12.75" customHeight="1">
      <c r="A7" s="21" t="s">
        <v>23</v>
      </c>
      <c r="B7" s="50" t="s">
        <v>626</v>
      </c>
      <c r="C7" s="50"/>
      <c r="D7" s="50"/>
      <c r="E7" s="182" t="s">
        <v>5</v>
      </c>
      <c r="F7" s="182"/>
      <c r="G7" s="503"/>
      <c r="H7" s="503"/>
      <c r="I7" s="182" t="s">
        <v>24</v>
      </c>
      <c r="J7" s="182"/>
      <c r="K7" s="504"/>
      <c r="L7" s="504"/>
      <c r="M7" s="182" t="s">
        <v>25</v>
      </c>
      <c r="N7" s="182"/>
      <c r="O7" s="505"/>
      <c r="P7" s="505"/>
      <c r="Q7" s="182" t="s">
        <v>26</v>
      </c>
      <c r="R7" s="182"/>
    </row>
    <row r="8" spans="2:18" ht="12.75" customHeight="1">
      <c r="B8" s="50"/>
      <c r="C8" s="50"/>
      <c r="D8" s="50"/>
      <c r="E8" s="506" t="s">
        <v>1411</v>
      </c>
      <c r="F8" s="182"/>
      <c r="G8" s="503"/>
      <c r="H8" s="503"/>
      <c r="I8" s="506"/>
      <c r="J8" s="182"/>
      <c r="K8" s="504"/>
      <c r="L8" s="504"/>
      <c r="M8" s="506" t="s">
        <v>1412</v>
      </c>
      <c r="N8" s="182"/>
      <c r="O8" s="505"/>
      <c r="P8" s="505"/>
      <c r="Q8" s="506" t="s">
        <v>1413</v>
      </c>
      <c r="R8" s="182"/>
    </row>
    <row r="9" spans="2:18" ht="12.75" customHeight="1">
      <c r="B9" s="50" t="s">
        <v>1414</v>
      </c>
      <c r="C9" s="38"/>
      <c r="D9" s="38"/>
      <c r="E9" s="52"/>
      <c r="F9" s="52"/>
      <c r="G9" s="507"/>
      <c r="H9" s="507"/>
      <c r="I9" s="62"/>
      <c r="J9" s="62"/>
      <c r="K9" s="508"/>
      <c r="L9" s="508"/>
      <c r="M9" s="52"/>
      <c r="N9" s="52"/>
      <c r="O9" s="505"/>
      <c r="P9" s="505"/>
      <c r="Q9" s="52"/>
      <c r="R9" s="52"/>
    </row>
    <row r="10" spans="2:18" ht="12.75" customHeight="1">
      <c r="B10" s="29" t="s">
        <v>1415</v>
      </c>
      <c r="C10" s="38"/>
      <c r="D10" s="38"/>
      <c r="E10" s="1467"/>
      <c r="F10" s="1467"/>
      <c r="G10" s="507"/>
      <c r="H10" s="507"/>
      <c r="I10" s="62"/>
      <c r="J10" s="62"/>
      <c r="K10" s="508"/>
      <c r="L10" s="508"/>
      <c r="M10" s="52"/>
      <c r="N10" s="52"/>
      <c r="O10" s="505"/>
      <c r="P10" s="505"/>
      <c r="Q10" s="52"/>
      <c r="R10" s="52"/>
    </row>
    <row r="11" spans="2:18" ht="12.75" customHeight="1">
      <c r="B11" s="29" t="s">
        <v>1416</v>
      </c>
      <c r="C11" s="38">
        <f>'S22-6  Note 12'!U44+1</f>
        <v>104</v>
      </c>
      <c r="D11" s="38"/>
      <c r="E11" s="112">
        <v>80413861</v>
      </c>
      <c r="F11" s="112"/>
      <c r="G11" s="38">
        <f>C51+1</f>
        <v>132</v>
      </c>
      <c r="H11" s="38"/>
      <c r="I11" s="112">
        <v>23043249</v>
      </c>
      <c r="J11" s="112"/>
      <c r="K11" s="502">
        <f>G49+1</f>
        <v>159</v>
      </c>
      <c r="L11" s="502"/>
      <c r="M11" s="112">
        <v>-1204016</v>
      </c>
      <c r="N11" s="112"/>
      <c r="O11" s="44">
        <f>K49+1</f>
        <v>186</v>
      </c>
      <c r="P11" s="44"/>
      <c r="Q11" s="112">
        <f>E11+I11-M11</f>
        <v>104661126</v>
      </c>
      <c r="R11" s="112"/>
    </row>
    <row r="12" spans="2:18" ht="12.75" customHeight="1">
      <c r="B12" s="29" t="s">
        <v>1417</v>
      </c>
      <c r="C12" s="38">
        <f>C11+1</f>
        <v>105</v>
      </c>
      <c r="D12" s="38"/>
      <c r="E12" s="112">
        <v>129615197</v>
      </c>
      <c r="F12" s="112"/>
      <c r="G12" s="38">
        <f>+G11+1</f>
        <v>133</v>
      </c>
      <c r="H12" s="38"/>
      <c r="I12" s="112">
        <v>1574079</v>
      </c>
      <c r="J12" s="112"/>
      <c r="K12" s="502">
        <f>K11+1</f>
        <v>160</v>
      </c>
      <c r="L12" s="502"/>
      <c r="M12" s="112">
        <v>-1564998</v>
      </c>
      <c r="N12" s="112"/>
      <c r="O12" s="44">
        <f>O11+1</f>
        <v>187</v>
      </c>
      <c r="P12" s="44"/>
      <c r="Q12" s="112">
        <f>E12+I12-M12</f>
        <v>132754274</v>
      </c>
      <c r="R12" s="112"/>
    </row>
    <row r="13" spans="2:19" ht="12.75" customHeight="1">
      <c r="B13" s="19" t="s">
        <v>1418</v>
      </c>
      <c r="C13" s="38"/>
      <c r="D13" s="38"/>
      <c r="E13" s="112"/>
      <c r="F13" s="112"/>
      <c r="G13" s="38"/>
      <c r="H13" s="38"/>
      <c r="I13" s="112"/>
      <c r="J13" s="112"/>
      <c r="K13" s="44"/>
      <c r="L13" s="44"/>
      <c r="M13" s="112"/>
      <c r="N13" s="112"/>
      <c r="O13" s="44"/>
      <c r="P13" s="44"/>
      <c r="Q13" s="112"/>
      <c r="R13" s="112"/>
      <c r="S13" s="393"/>
    </row>
    <row r="14" spans="2:19" ht="12.75" customHeight="1">
      <c r="B14" s="29" t="s">
        <v>72</v>
      </c>
      <c r="C14" s="38">
        <f>C12+1</f>
        <v>106</v>
      </c>
      <c r="D14" s="38"/>
      <c r="E14" s="112">
        <v>160865568</v>
      </c>
      <c r="F14" s="112"/>
      <c r="G14" s="38">
        <f>G12+1</f>
        <v>134</v>
      </c>
      <c r="H14" s="38"/>
      <c r="I14" s="112">
        <v>21407570</v>
      </c>
      <c r="J14" s="112"/>
      <c r="K14" s="44">
        <f>K12+1</f>
        <v>161</v>
      </c>
      <c r="L14" s="44"/>
      <c r="M14" s="112">
        <v>-4747851</v>
      </c>
      <c r="N14" s="112"/>
      <c r="O14" s="44">
        <f>O12+1</f>
        <v>188</v>
      </c>
      <c r="P14" s="44"/>
      <c r="Q14" s="112">
        <f>E14+I14-M14</f>
        <v>187020989</v>
      </c>
      <c r="R14" s="112"/>
      <c r="S14" s="393"/>
    </row>
    <row r="15" spans="2:19" ht="12.75" customHeight="1">
      <c r="B15" s="19" t="s">
        <v>765</v>
      </c>
      <c r="C15" s="38">
        <f>C14+1</f>
        <v>107</v>
      </c>
      <c r="D15" s="38"/>
      <c r="E15" s="112">
        <v>47883955</v>
      </c>
      <c r="F15" s="112"/>
      <c r="G15" s="38">
        <f>G14+1</f>
        <v>135</v>
      </c>
      <c r="H15" s="38"/>
      <c r="I15" s="112">
        <v>1806206</v>
      </c>
      <c r="J15" s="112"/>
      <c r="K15" s="44">
        <f>K14+1</f>
        <v>162</v>
      </c>
      <c r="L15" s="44"/>
      <c r="M15" s="112">
        <v>569653</v>
      </c>
      <c r="N15" s="112"/>
      <c r="O15" s="44">
        <f>O14+1</f>
        <v>189</v>
      </c>
      <c r="P15" s="44"/>
      <c r="Q15" s="112">
        <f>E15+I15-M15</f>
        <v>49120508</v>
      </c>
      <c r="R15" s="112"/>
      <c r="S15" s="393"/>
    </row>
    <row r="16" spans="2:19" ht="12.75" customHeight="1">
      <c r="B16" s="1" t="s">
        <v>368</v>
      </c>
      <c r="C16" s="38">
        <f>C15+1</f>
        <v>108</v>
      </c>
      <c r="D16" s="38"/>
      <c r="E16" s="219"/>
      <c r="F16" s="219"/>
      <c r="G16" s="38">
        <f>G15+1</f>
        <v>136</v>
      </c>
      <c r="H16" s="38"/>
      <c r="I16" s="112"/>
      <c r="J16" s="112"/>
      <c r="K16" s="44">
        <f>K15+1</f>
        <v>163</v>
      </c>
      <c r="L16" s="44"/>
      <c r="M16" s="112"/>
      <c r="N16" s="112"/>
      <c r="O16" s="44">
        <f>O15+1</f>
        <v>190</v>
      </c>
      <c r="P16" s="44"/>
      <c r="Q16" s="112"/>
      <c r="R16" s="112"/>
      <c r="S16" s="393"/>
    </row>
    <row r="17" spans="2:19" ht="12.75" customHeight="1">
      <c r="B17" s="19" t="s">
        <v>73</v>
      </c>
      <c r="C17" s="38">
        <f>C16+1</f>
        <v>109</v>
      </c>
      <c r="D17" s="38"/>
      <c r="E17" s="219">
        <v>35062744</v>
      </c>
      <c r="F17" s="219"/>
      <c r="G17" s="38">
        <f>+G16+1</f>
        <v>137</v>
      </c>
      <c r="H17" s="38"/>
      <c r="I17" s="112">
        <v>307147</v>
      </c>
      <c r="J17" s="112"/>
      <c r="K17" s="44">
        <f>+K16+1</f>
        <v>164</v>
      </c>
      <c r="L17" s="44"/>
      <c r="M17" s="112">
        <v>35550</v>
      </c>
      <c r="N17" s="112"/>
      <c r="O17" s="44">
        <f>+O16+1</f>
        <v>191</v>
      </c>
      <c r="P17" s="44"/>
      <c r="Q17" s="112">
        <f>E17+I17-M17</f>
        <v>35334341</v>
      </c>
      <c r="R17" s="112"/>
      <c r="S17" s="393"/>
    </row>
    <row r="18" spans="2:19" ht="12.75" customHeight="1">
      <c r="B18" s="19" t="s">
        <v>74</v>
      </c>
      <c r="C18" s="38">
        <f>C17+1</f>
        <v>110</v>
      </c>
      <c r="D18" s="38"/>
      <c r="E18" s="219">
        <v>1316900</v>
      </c>
      <c r="F18" s="219"/>
      <c r="G18" s="38">
        <f>+G17+1</f>
        <v>138</v>
      </c>
      <c r="H18" s="38"/>
      <c r="I18" s="112">
        <v>40597</v>
      </c>
      <c r="J18" s="112"/>
      <c r="K18" s="44">
        <f>+K17+1</f>
        <v>165</v>
      </c>
      <c r="L18" s="44"/>
      <c r="M18" s="112">
        <v>74245</v>
      </c>
      <c r="N18" s="112"/>
      <c r="O18" s="44">
        <f>+O17+1</f>
        <v>192</v>
      </c>
      <c r="P18" s="44"/>
      <c r="Q18" s="112">
        <f>E18+I18-M18</f>
        <v>1283252</v>
      </c>
      <c r="R18" s="112"/>
      <c r="S18" s="393"/>
    </row>
    <row r="19" spans="2:19" ht="12.75" customHeight="1">
      <c r="B19" s="19" t="s">
        <v>75</v>
      </c>
      <c r="C19" s="38">
        <f>C18+1</f>
        <v>111</v>
      </c>
      <c r="D19" s="38"/>
      <c r="E19" s="219">
        <v>6160025</v>
      </c>
      <c r="F19" s="219"/>
      <c r="G19" s="38">
        <f>+G18+1</f>
        <v>139</v>
      </c>
      <c r="H19" s="38"/>
      <c r="I19" s="112">
        <v>777698</v>
      </c>
      <c r="J19" s="112"/>
      <c r="K19" s="44">
        <f>+K18+1</f>
        <v>166</v>
      </c>
      <c r="L19" s="44"/>
      <c r="M19" s="112">
        <v>104096</v>
      </c>
      <c r="N19" s="112"/>
      <c r="O19" s="44">
        <f>+O18+1</f>
        <v>193</v>
      </c>
      <c r="P19" s="44"/>
      <c r="Q19" s="112">
        <f>E19+I19-M19</f>
        <v>6833627</v>
      </c>
      <c r="R19" s="112"/>
      <c r="S19" s="393"/>
    </row>
    <row r="20" spans="2:19" ht="12.75" customHeight="1">
      <c r="B20" s="19" t="s">
        <v>1127</v>
      </c>
      <c r="C20" s="38"/>
      <c r="D20" s="38"/>
      <c r="E20" s="219"/>
      <c r="F20" s="219"/>
      <c r="G20" s="38"/>
      <c r="H20" s="38"/>
      <c r="I20" s="112"/>
      <c r="J20" s="112"/>
      <c r="K20" s="44"/>
      <c r="L20" s="44"/>
      <c r="M20" s="112"/>
      <c r="N20" s="112"/>
      <c r="O20" s="44"/>
      <c r="P20" s="44"/>
      <c r="Q20" s="112"/>
      <c r="R20" s="112"/>
      <c r="S20" s="393"/>
    </row>
    <row r="21" spans="2:19" ht="12.75" customHeight="1">
      <c r="B21" s="19" t="s">
        <v>1128</v>
      </c>
      <c r="C21" s="38">
        <f>C19+1</f>
        <v>112</v>
      </c>
      <c r="D21" s="38"/>
      <c r="E21" s="219">
        <v>9851349</v>
      </c>
      <c r="F21" s="219"/>
      <c r="G21" s="38">
        <f>+G19+1</f>
        <v>140</v>
      </c>
      <c r="H21" s="38"/>
      <c r="I21" s="112">
        <v>1168929</v>
      </c>
      <c r="J21" s="112"/>
      <c r="K21" s="44">
        <f>+K19+1</f>
        <v>167</v>
      </c>
      <c r="L21" s="44"/>
      <c r="M21" s="112">
        <v>805317</v>
      </c>
      <c r="N21" s="112"/>
      <c r="O21" s="44">
        <f>+O19+1</f>
        <v>194</v>
      </c>
      <c r="P21" s="44"/>
      <c r="Q21" s="112">
        <f>E21+I21-M21</f>
        <v>10214961</v>
      </c>
      <c r="R21" s="112"/>
      <c r="S21" s="393"/>
    </row>
    <row r="22" spans="2:19" ht="12.75" customHeight="1">
      <c r="B22" s="19" t="s">
        <v>77</v>
      </c>
      <c r="C22" s="38"/>
      <c r="D22" s="38"/>
      <c r="E22" s="219"/>
      <c r="F22" s="219"/>
      <c r="G22" s="38"/>
      <c r="H22" s="38"/>
      <c r="I22" s="112"/>
      <c r="J22" s="112"/>
      <c r="K22" s="44"/>
      <c r="L22" s="44"/>
      <c r="M22" s="112"/>
      <c r="N22" s="112"/>
      <c r="O22" s="44"/>
      <c r="P22" s="44"/>
      <c r="Q22" s="112"/>
      <c r="R22" s="112"/>
      <c r="S22" s="393"/>
    </row>
    <row r="23" spans="2:19" ht="12.75" customHeight="1">
      <c r="B23" s="19" t="s">
        <v>78</v>
      </c>
      <c r="C23" s="38">
        <f>C21+1</f>
        <v>113</v>
      </c>
      <c r="D23" s="38"/>
      <c r="E23" s="112">
        <v>12617848</v>
      </c>
      <c r="F23" s="112"/>
      <c r="G23" s="38">
        <f>+G21+1</f>
        <v>141</v>
      </c>
      <c r="H23" s="38"/>
      <c r="I23" s="112">
        <v>1203667</v>
      </c>
      <c r="J23" s="112"/>
      <c r="K23" s="44">
        <f>+K21+1</f>
        <v>168</v>
      </c>
      <c r="L23" s="44"/>
      <c r="M23" s="112">
        <v>809527</v>
      </c>
      <c r="N23" s="112"/>
      <c r="O23" s="44">
        <f>+O21+1</f>
        <v>195</v>
      </c>
      <c r="P23" s="44"/>
      <c r="Q23" s="112">
        <f>E23+I23-M23</f>
        <v>13011988</v>
      </c>
      <c r="R23" s="112"/>
      <c r="S23" s="393"/>
    </row>
    <row r="24" spans="2:19" ht="12.75" customHeight="1">
      <c r="B24" s="1" t="s">
        <v>79</v>
      </c>
      <c r="C24" s="38">
        <f>C23+1</f>
        <v>114</v>
      </c>
      <c r="D24" s="38"/>
      <c r="E24" s="112">
        <v>11394986</v>
      </c>
      <c r="F24" s="112"/>
      <c r="G24" s="38">
        <f>G23+1</f>
        <v>142</v>
      </c>
      <c r="H24" s="38"/>
      <c r="I24" s="112">
        <v>688307</v>
      </c>
      <c r="J24" s="112"/>
      <c r="K24" s="44">
        <f>+K23+1</f>
        <v>169</v>
      </c>
      <c r="L24" s="44"/>
      <c r="M24" s="112">
        <v>-333318</v>
      </c>
      <c r="N24" s="112"/>
      <c r="O24" s="44">
        <f>+O23+1</f>
        <v>196</v>
      </c>
      <c r="P24" s="44"/>
      <c r="Q24" s="112">
        <f>E24+I24-M24</f>
        <v>12416611</v>
      </c>
      <c r="R24" s="112"/>
      <c r="S24" s="393"/>
    </row>
    <row r="25" spans="2:19" ht="12.75" customHeight="1">
      <c r="B25" s="19" t="s">
        <v>1291</v>
      </c>
      <c r="C25" s="38">
        <f>C24+1</f>
        <v>115</v>
      </c>
      <c r="D25" s="38"/>
      <c r="E25" s="111">
        <v>2575552</v>
      </c>
      <c r="F25" s="112"/>
      <c r="G25" s="38">
        <f>G24+1</f>
        <v>143</v>
      </c>
      <c r="H25" s="38"/>
      <c r="I25" s="111">
        <v>15650</v>
      </c>
      <c r="J25" s="112"/>
      <c r="K25" s="44">
        <f>+K24+1</f>
        <v>170</v>
      </c>
      <c r="L25" s="44"/>
      <c r="M25" s="111">
        <v>-300322</v>
      </c>
      <c r="N25" s="112"/>
      <c r="O25" s="44">
        <f>+O24+1</f>
        <v>197</v>
      </c>
      <c r="P25" s="44"/>
      <c r="Q25" s="111">
        <f>E25+I25-M25</f>
        <v>2891524</v>
      </c>
      <c r="R25" s="112"/>
      <c r="S25" s="393"/>
    </row>
    <row r="26" spans="2:19" ht="12.75" customHeight="1">
      <c r="B26" s="19"/>
      <c r="C26" s="38">
        <f>C25+1</f>
        <v>116</v>
      </c>
      <c r="D26" s="38"/>
      <c r="E26" s="112">
        <f>SUM(E11:E25)</f>
        <v>497757985</v>
      </c>
      <c r="F26" s="112"/>
      <c r="G26" s="38">
        <f>+G25+1</f>
        <v>144</v>
      </c>
      <c r="H26" s="38"/>
      <c r="I26" s="112">
        <f>SUM(I11:I25)</f>
        <v>52033099</v>
      </c>
      <c r="J26" s="112"/>
      <c r="K26" s="44">
        <f>+K25+1</f>
        <v>171</v>
      </c>
      <c r="L26" s="44"/>
      <c r="M26" s="112">
        <f>SUM(M11:M25)</f>
        <v>-5752117</v>
      </c>
      <c r="N26" s="112"/>
      <c r="O26" s="44">
        <f>+O25+1</f>
        <v>198</v>
      </c>
      <c r="P26" s="44"/>
      <c r="Q26" s="112">
        <f>SUM(Q11:Q25)</f>
        <v>555543201</v>
      </c>
      <c r="R26" s="112"/>
      <c r="S26" s="393"/>
    </row>
    <row r="27" spans="2:19" ht="8.25" customHeight="1">
      <c r="B27" s="19"/>
      <c r="C27" s="38"/>
      <c r="D27" s="38"/>
      <c r="E27" s="112"/>
      <c r="F27" s="112"/>
      <c r="G27" s="38"/>
      <c r="H27" s="38"/>
      <c r="I27" s="112"/>
      <c r="J27" s="112"/>
      <c r="K27" s="44"/>
      <c r="L27" s="44"/>
      <c r="M27" s="112"/>
      <c r="N27" s="112"/>
      <c r="O27" s="44"/>
      <c r="P27" s="44"/>
      <c r="Q27" s="112"/>
      <c r="R27" s="112"/>
      <c r="S27" s="393"/>
    </row>
    <row r="28" spans="2:19" ht="12.75" customHeight="1">
      <c r="B28" s="19" t="s">
        <v>80</v>
      </c>
      <c r="C28" s="38">
        <f>C26+1</f>
        <v>117</v>
      </c>
      <c r="D28" s="38"/>
      <c r="E28" s="111">
        <v>8429403</v>
      </c>
      <c r="F28" s="112"/>
      <c r="G28" s="38">
        <f>G26+1</f>
        <v>145</v>
      </c>
      <c r="H28" s="38"/>
      <c r="I28" s="111">
        <v>2197399</v>
      </c>
      <c r="J28" s="112"/>
      <c r="K28" s="44">
        <f>+K26+1</f>
        <v>172</v>
      </c>
      <c r="L28" s="44"/>
      <c r="M28" s="111">
        <v>8088962</v>
      </c>
      <c r="N28" s="112"/>
      <c r="O28" s="44">
        <f>+O26+1</f>
        <v>199</v>
      </c>
      <c r="P28" s="44"/>
      <c r="Q28" s="111">
        <f>E28+I28-M28</f>
        <v>2537840</v>
      </c>
      <c r="R28" s="112"/>
      <c r="S28" s="393"/>
    </row>
    <row r="29" spans="2:19" ht="9" customHeight="1">
      <c r="B29" s="19"/>
      <c r="C29" s="38"/>
      <c r="D29" s="38"/>
      <c r="E29" s="112"/>
      <c r="F29" s="112"/>
      <c r="G29" s="38"/>
      <c r="H29" s="38"/>
      <c r="I29" s="112"/>
      <c r="J29" s="112"/>
      <c r="K29" s="44"/>
      <c r="L29" s="44"/>
      <c r="M29" s="112"/>
      <c r="N29" s="112"/>
      <c r="O29" s="44"/>
      <c r="P29" s="44"/>
      <c r="Q29" s="112"/>
      <c r="R29" s="112"/>
      <c r="S29" s="393"/>
    </row>
    <row r="30" spans="2:19" ht="12.75" customHeight="1" thickBot="1">
      <c r="B30" s="50"/>
      <c r="C30" s="38">
        <f>C28+1</f>
        <v>118</v>
      </c>
      <c r="D30" s="38"/>
      <c r="E30" s="111">
        <f>SUM(E26:E29)</f>
        <v>506187388</v>
      </c>
      <c r="F30" s="112"/>
      <c r="G30" s="38">
        <f>G28+1</f>
        <v>146</v>
      </c>
      <c r="H30" s="38"/>
      <c r="I30" s="421">
        <f>SUM(I26:I29)</f>
        <v>54230498</v>
      </c>
      <c r="J30" s="112"/>
      <c r="K30" s="44">
        <f>+K28+1</f>
        <v>173</v>
      </c>
      <c r="L30" s="44"/>
      <c r="M30" s="421">
        <f>SUM(M26:M29)</f>
        <v>2336845</v>
      </c>
      <c r="N30" s="112"/>
      <c r="O30" s="44">
        <f>+O28+1</f>
        <v>200</v>
      </c>
      <c r="P30" s="44"/>
      <c r="Q30" s="111">
        <f>SUM(Q26:Q29)</f>
        <v>558081041</v>
      </c>
      <c r="R30" s="112"/>
      <c r="S30" s="393"/>
    </row>
    <row r="31" spans="2:19" ht="12.75" customHeight="1">
      <c r="B31" s="50"/>
      <c r="C31" s="38"/>
      <c r="D31" s="38"/>
      <c r="E31" s="112"/>
      <c r="F31" s="112"/>
      <c r="G31" s="38"/>
      <c r="H31" s="38"/>
      <c r="I31" s="112"/>
      <c r="J31" s="112"/>
      <c r="K31" s="44"/>
      <c r="L31" s="44"/>
      <c r="M31" s="112"/>
      <c r="N31" s="112"/>
      <c r="O31" s="44"/>
      <c r="P31" s="44"/>
      <c r="Q31" s="112"/>
      <c r="R31" s="112"/>
      <c r="S31" s="393"/>
    </row>
    <row r="32" spans="2:19" ht="12.75" customHeight="1">
      <c r="B32" s="50" t="s">
        <v>81</v>
      </c>
      <c r="C32" s="38"/>
      <c r="D32" s="38"/>
      <c r="E32" s="112"/>
      <c r="F32" s="112"/>
      <c r="G32" s="507"/>
      <c r="H32" s="507"/>
      <c r="I32" s="112"/>
      <c r="J32" s="112"/>
      <c r="K32" s="508"/>
      <c r="L32" s="508"/>
      <c r="M32" s="112"/>
      <c r="N32" s="112"/>
      <c r="O32" s="505"/>
      <c r="P32" s="505"/>
      <c r="Q32" s="112"/>
      <c r="R32" s="112"/>
      <c r="S32" s="393"/>
    </row>
    <row r="33" spans="2:19" ht="12.75" customHeight="1">
      <c r="B33" s="29" t="s">
        <v>1415</v>
      </c>
      <c r="C33" s="38"/>
      <c r="D33" s="38"/>
      <c r="E33" s="112"/>
      <c r="F33" s="112"/>
      <c r="G33" s="507"/>
      <c r="H33" s="507"/>
      <c r="I33" s="112"/>
      <c r="J33" s="112"/>
      <c r="K33" s="508"/>
      <c r="L33" s="508"/>
      <c r="M33" s="112"/>
      <c r="N33" s="112"/>
      <c r="O33" s="505"/>
      <c r="P33" s="505"/>
      <c r="Q33" s="112"/>
      <c r="R33" s="112"/>
      <c r="S33" s="393"/>
    </row>
    <row r="34" spans="2:19" ht="12.75" customHeight="1">
      <c r="B34" s="29" t="s">
        <v>1416</v>
      </c>
      <c r="C34" s="38">
        <f>C30+1</f>
        <v>119</v>
      </c>
      <c r="D34" s="38"/>
      <c r="E34" s="112">
        <v>19626920</v>
      </c>
      <c r="F34" s="112"/>
      <c r="G34" s="38">
        <f>G30+1</f>
        <v>147</v>
      </c>
      <c r="H34" s="38"/>
      <c r="I34" s="112">
        <v>2314932</v>
      </c>
      <c r="J34" s="112"/>
      <c r="K34" s="44">
        <f>K30+1</f>
        <v>174</v>
      </c>
      <c r="L34" s="44"/>
      <c r="M34" s="112">
        <v>-1353</v>
      </c>
      <c r="N34" s="112"/>
      <c r="O34" s="44">
        <f>O30+1</f>
        <v>201</v>
      </c>
      <c r="P34" s="44"/>
      <c r="Q34" s="112">
        <f>E34+I34-M34</f>
        <v>21943205</v>
      </c>
      <c r="R34" s="112"/>
      <c r="S34" s="393"/>
    </row>
    <row r="35" spans="2:19" ht="12.75" customHeight="1">
      <c r="B35" s="29" t="s">
        <v>1417</v>
      </c>
      <c r="C35" s="38">
        <f>C34+1</f>
        <v>120</v>
      </c>
      <c r="D35" s="38"/>
      <c r="E35" s="112">
        <v>37617197</v>
      </c>
      <c r="F35" s="112"/>
      <c r="G35" s="38">
        <f>G34+1</f>
        <v>148</v>
      </c>
      <c r="H35" s="38"/>
      <c r="I35" s="112">
        <v>3281107</v>
      </c>
      <c r="J35" s="112"/>
      <c r="K35" s="44">
        <f>K34+1</f>
        <v>175</v>
      </c>
      <c r="L35" s="44"/>
      <c r="M35" s="112">
        <v>-4616</v>
      </c>
      <c r="N35" s="112"/>
      <c r="O35" s="44">
        <f>O34+1</f>
        <v>202</v>
      </c>
      <c r="P35" s="44"/>
      <c r="Q35" s="112">
        <f>E35+I35-M35</f>
        <v>40902920</v>
      </c>
      <c r="R35" s="112"/>
      <c r="S35" s="393"/>
    </row>
    <row r="36" spans="2:19" ht="12.75" customHeight="1">
      <c r="B36" s="19" t="s">
        <v>1418</v>
      </c>
      <c r="C36" s="38"/>
      <c r="D36" s="38"/>
      <c r="E36" s="112"/>
      <c r="F36" s="112"/>
      <c r="G36" s="38"/>
      <c r="H36" s="38"/>
      <c r="I36" s="112"/>
      <c r="J36" s="112"/>
      <c r="K36" s="44"/>
      <c r="L36" s="44"/>
      <c r="M36" s="112"/>
      <c r="N36" s="112"/>
      <c r="O36" s="44"/>
      <c r="P36" s="44"/>
      <c r="Q36" s="112"/>
      <c r="R36" s="112"/>
      <c r="S36" s="393"/>
    </row>
    <row r="37" spans="2:19" ht="12.75" customHeight="1">
      <c r="B37" s="29" t="s">
        <v>72</v>
      </c>
      <c r="C37" s="38">
        <f>C35+1</f>
        <v>121</v>
      </c>
      <c r="D37" s="38"/>
      <c r="E37" s="112">
        <v>41884773</v>
      </c>
      <c r="F37" s="112"/>
      <c r="G37" s="38">
        <f>G35+1</f>
        <v>149</v>
      </c>
      <c r="H37" s="38"/>
      <c r="I37" s="112">
        <v>6074648</v>
      </c>
      <c r="J37" s="112"/>
      <c r="K37" s="44">
        <f>K35+1</f>
        <v>176</v>
      </c>
      <c r="L37" s="44"/>
      <c r="M37" s="112">
        <v>33382</v>
      </c>
      <c r="N37" s="112"/>
      <c r="O37" s="44">
        <f>O35+1</f>
        <v>203</v>
      </c>
      <c r="P37" s="44"/>
      <c r="Q37" s="112">
        <f aca="true" t="shared" si="0" ref="Q37:Q49">E37+I37-M37</f>
        <v>47926039</v>
      </c>
      <c r="R37" s="112"/>
      <c r="S37" s="393"/>
    </row>
    <row r="38" spans="2:20" ht="12.75" customHeight="1">
      <c r="B38" s="19" t="s">
        <v>765</v>
      </c>
      <c r="C38" s="38">
        <f>C37+1</f>
        <v>122</v>
      </c>
      <c r="D38" s="38"/>
      <c r="E38" s="112">
        <v>14972579</v>
      </c>
      <c r="F38" s="112"/>
      <c r="G38" s="38">
        <f>G37+1</f>
        <v>150</v>
      </c>
      <c r="H38" s="38"/>
      <c r="I38" s="112">
        <v>2097350</v>
      </c>
      <c r="J38" s="112"/>
      <c r="K38" s="44">
        <f>K37+1</f>
        <v>177</v>
      </c>
      <c r="L38" s="44"/>
      <c r="M38" s="112">
        <v>-195935</v>
      </c>
      <c r="N38" s="112"/>
      <c r="O38" s="44">
        <f>O37+1</f>
        <v>204</v>
      </c>
      <c r="P38" s="44"/>
      <c r="Q38" s="112">
        <f t="shared" si="0"/>
        <v>17265864</v>
      </c>
      <c r="R38" s="112"/>
      <c r="S38" s="393"/>
      <c r="T38" s="28"/>
    </row>
    <row r="39" spans="2:19" ht="12.75" customHeight="1">
      <c r="B39" s="1" t="s">
        <v>368</v>
      </c>
      <c r="C39" s="38">
        <f>C38+1</f>
        <v>123</v>
      </c>
      <c r="D39" s="38"/>
      <c r="E39" s="219"/>
      <c r="F39" s="219"/>
      <c r="G39" s="38">
        <f>G38+1</f>
        <v>151</v>
      </c>
      <c r="H39" s="38"/>
      <c r="I39" s="112"/>
      <c r="J39" s="112"/>
      <c r="K39" s="44">
        <f>K38+1</f>
        <v>178</v>
      </c>
      <c r="L39" s="44"/>
      <c r="M39" s="112"/>
      <c r="N39" s="112"/>
      <c r="O39" s="44">
        <f>O38+1</f>
        <v>205</v>
      </c>
      <c r="P39" s="44"/>
      <c r="Q39" s="112">
        <f t="shared" si="0"/>
        <v>0</v>
      </c>
      <c r="R39" s="112"/>
      <c r="S39" s="393"/>
    </row>
    <row r="40" spans="2:19" ht="12.75" customHeight="1">
      <c r="B40" s="19" t="s">
        <v>73</v>
      </c>
      <c r="C40" s="38">
        <f>C39+1</f>
        <v>124</v>
      </c>
      <c r="D40" s="38"/>
      <c r="E40" s="219">
        <v>9302675</v>
      </c>
      <c r="F40" s="219"/>
      <c r="G40" s="38">
        <f>+G39+1</f>
        <v>152</v>
      </c>
      <c r="H40" s="38"/>
      <c r="I40" s="112">
        <v>876397</v>
      </c>
      <c r="J40" s="112"/>
      <c r="K40" s="44">
        <f>+K39+1</f>
        <v>179</v>
      </c>
      <c r="L40" s="44"/>
      <c r="M40" s="112">
        <v>57243</v>
      </c>
      <c r="N40" s="112"/>
      <c r="O40" s="44">
        <f>+O39+1</f>
        <v>206</v>
      </c>
      <c r="P40" s="44"/>
      <c r="Q40" s="112">
        <f t="shared" si="0"/>
        <v>10121829</v>
      </c>
      <c r="R40" s="112"/>
      <c r="S40" s="393"/>
    </row>
    <row r="41" spans="2:19" ht="12.75" customHeight="1">
      <c r="B41" s="19" t="s">
        <v>74</v>
      </c>
      <c r="C41" s="38">
        <f>C40+1</f>
        <v>125</v>
      </c>
      <c r="D41" s="38"/>
      <c r="E41" s="219">
        <v>442179</v>
      </c>
      <c r="F41" s="219"/>
      <c r="G41" s="38">
        <f>+G40+1</f>
        <v>153</v>
      </c>
      <c r="H41" s="38"/>
      <c r="I41" s="112">
        <v>105333</v>
      </c>
      <c r="J41" s="112"/>
      <c r="K41" s="44">
        <f>+K40+1</f>
        <v>180</v>
      </c>
      <c r="L41" s="44"/>
      <c r="M41" s="112">
        <v>1259</v>
      </c>
      <c r="N41" s="112"/>
      <c r="O41" s="44">
        <f>+O40+1</f>
        <v>207</v>
      </c>
      <c r="P41" s="44"/>
      <c r="Q41" s="112">
        <f t="shared" si="0"/>
        <v>546253</v>
      </c>
      <c r="R41" s="112"/>
      <c r="S41" s="393"/>
    </row>
    <row r="42" spans="1:19" ht="12.75" customHeight="1">
      <c r="A42" s="512"/>
      <c r="B42" s="19" t="s">
        <v>75</v>
      </c>
      <c r="C42" s="38">
        <f>C41+1</f>
        <v>126</v>
      </c>
      <c r="D42" s="38"/>
      <c r="E42" s="219">
        <v>2986430</v>
      </c>
      <c r="F42" s="219"/>
      <c r="G42" s="38">
        <f>+G41+1</f>
        <v>154</v>
      </c>
      <c r="H42" s="38"/>
      <c r="I42" s="112">
        <v>538013</v>
      </c>
      <c r="J42" s="112"/>
      <c r="K42" s="44">
        <f>+K41+1</f>
        <v>181</v>
      </c>
      <c r="L42" s="44"/>
      <c r="M42" s="112">
        <v>-108488</v>
      </c>
      <c r="N42" s="112"/>
      <c r="O42" s="44">
        <f>+O41+1</f>
        <v>208</v>
      </c>
      <c r="P42" s="44"/>
      <c r="Q42" s="112">
        <f t="shared" si="0"/>
        <v>3632931</v>
      </c>
      <c r="R42" s="112"/>
      <c r="S42" s="393"/>
    </row>
    <row r="43" spans="1:19" ht="12.75" customHeight="1">
      <c r="A43" s="512"/>
      <c r="B43" s="19" t="s">
        <v>1127</v>
      </c>
      <c r="C43" s="38"/>
      <c r="D43" s="38"/>
      <c r="E43" s="219"/>
      <c r="F43" s="219"/>
      <c r="G43" s="38"/>
      <c r="H43" s="38"/>
      <c r="I43" s="112"/>
      <c r="J43" s="112"/>
      <c r="K43" s="44"/>
      <c r="L43" s="44"/>
      <c r="M43" s="112"/>
      <c r="N43" s="112"/>
      <c r="O43" s="44"/>
      <c r="P43" s="44"/>
      <c r="Q43" s="112">
        <f t="shared" si="0"/>
        <v>0</v>
      </c>
      <c r="R43" s="112"/>
      <c r="S43" s="393"/>
    </row>
    <row r="44" spans="2:19" ht="12.75" customHeight="1">
      <c r="B44" s="19" t="s">
        <v>1128</v>
      </c>
      <c r="C44" s="38">
        <f>C42+1</f>
        <v>127</v>
      </c>
      <c r="D44" s="38"/>
      <c r="E44" s="219">
        <v>6429572</v>
      </c>
      <c r="F44" s="219"/>
      <c r="G44" s="38">
        <f>+G42+1</f>
        <v>155</v>
      </c>
      <c r="H44" s="38"/>
      <c r="I44" s="112">
        <v>956457</v>
      </c>
      <c r="J44" s="112"/>
      <c r="K44" s="44">
        <f>+K42+1</f>
        <v>182</v>
      </c>
      <c r="L44" s="44"/>
      <c r="M44" s="112">
        <v>803894</v>
      </c>
      <c r="N44" s="112"/>
      <c r="O44" s="44">
        <f>+O42+1</f>
        <v>209</v>
      </c>
      <c r="P44" s="44"/>
      <c r="Q44" s="112">
        <f t="shared" si="0"/>
        <v>6582135</v>
      </c>
      <c r="R44" s="112"/>
      <c r="S44" s="393"/>
    </row>
    <row r="45" spans="2:20" ht="12.75" customHeight="1">
      <c r="B45" s="19" t="s">
        <v>77</v>
      </c>
      <c r="C45" s="38"/>
      <c r="D45" s="38"/>
      <c r="E45" s="219"/>
      <c r="F45" s="219"/>
      <c r="G45" s="38"/>
      <c r="H45" s="38"/>
      <c r="I45" s="112"/>
      <c r="J45" s="112"/>
      <c r="K45" s="44"/>
      <c r="L45" s="44"/>
      <c r="M45" s="112"/>
      <c r="N45" s="112"/>
      <c r="O45" s="44"/>
      <c r="P45" s="44"/>
      <c r="Q45" s="112">
        <f t="shared" si="0"/>
        <v>0</v>
      </c>
      <c r="R45" s="112"/>
      <c r="S45" s="393"/>
      <c r="T45" s="28"/>
    </row>
    <row r="46" spans="2:19" ht="12.75" customHeight="1">
      <c r="B46" s="19" t="s">
        <v>78</v>
      </c>
      <c r="C46" s="38">
        <f>C44+1</f>
        <v>128</v>
      </c>
      <c r="D46" s="38"/>
      <c r="E46" s="112">
        <v>5844787</v>
      </c>
      <c r="F46" s="112"/>
      <c r="G46" s="38">
        <f>+G44+1</f>
        <v>156</v>
      </c>
      <c r="H46" s="38"/>
      <c r="I46" s="112">
        <v>641211</v>
      </c>
      <c r="J46" s="112"/>
      <c r="K46" s="44">
        <f>+K44+1</f>
        <v>183</v>
      </c>
      <c r="L46" s="44"/>
      <c r="M46" s="112">
        <v>683684</v>
      </c>
      <c r="N46" s="112"/>
      <c r="O46" s="44">
        <f>+O44+1</f>
        <v>210</v>
      </c>
      <c r="P46" s="44"/>
      <c r="Q46" s="112">
        <f t="shared" si="0"/>
        <v>5802314</v>
      </c>
      <c r="R46" s="112"/>
      <c r="S46" s="393"/>
    </row>
    <row r="47" spans="2:19" ht="12.75" customHeight="1">
      <c r="B47" s="19" t="s">
        <v>1291</v>
      </c>
      <c r="C47" s="38">
        <f>C46+1</f>
        <v>129</v>
      </c>
      <c r="D47" s="38"/>
      <c r="E47" s="111">
        <v>656259</v>
      </c>
      <c r="F47" s="112"/>
      <c r="G47" s="38">
        <f>+G46+1</f>
        <v>157</v>
      </c>
      <c r="H47" s="38"/>
      <c r="I47" s="111">
        <v>310226</v>
      </c>
      <c r="J47" s="112"/>
      <c r="K47" s="44">
        <f>K46+1</f>
        <v>184</v>
      </c>
      <c r="L47" s="44"/>
      <c r="M47" s="111">
        <v>-161859</v>
      </c>
      <c r="N47" s="112"/>
      <c r="O47" s="44">
        <f>O46+1</f>
        <v>211</v>
      </c>
      <c r="P47" s="44"/>
      <c r="Q47" s="111">
        <f t="shared" si="0"/>
        <v>1128344</v>
      </c>
      <c r="R47" s="112"/>
      <c r="S47" s="393"/>
    </row>
    <row r="48" spans="2:19" ht="12.75" customHeight="1">
      <c r="B48" s="19"/>
      <c r="C48" s="38"/>
      <c r="D48" s="38"/>
      <c r="E48" s="112"/>
      <c r="F48" s="112"/>
      <c r="G48" s="38"/>
      <c r="H48" s="38"/>
      <c r="I48" s="112"/>
      <c r="J48" s="112"/>
      <c r="K48" s="44"/>
      <c r="L48" s="44"/>
      <c r="M48" s="112"/>
      <c r="N48" s="112"/>
      <c r="O48" s="44"/>
      <c r="P48" s="44"/>
      <c r="Q48" s="112">
        <f t="shared" si="0"/>
        <v>0</v>
      </c>
      <c r="R48" s="112"/>
      <c r="S48" s="393"/>
    </row>
    <row r="49" spans="2:19" ht="12.75" customHeight="1" thickBot="1">
      <c r="B49" s="19"/>
      <c r="C49" s="38">
        <f>C47+1</f>
        <v>130</v>
      </c>
      <c r="D49" s="38"/>
      <c r="E49" s="111">
        <f>SUM(E34:E48)</f>
        <v>139763371</v>
      </c>
      <c r="F49" s="112"/>
      <c r="G49" s="38">
        <f>+G47+1</f>
        <v>158</v>
      </c>
      <c r="H49" s="38"/>
      <c r="I49" s="421">
        <f>SUM(I34:I48)</f>
        <v>17195674</v>
      </c>
      <c r="J49" s="112"/>
      <c r="K49" s="44">
        <f>+K47+1</f>
        <v>185</v>
      </c>
      <c r="L49" s="44"/>
      <c r="M49" s="421">
        <f>SUM(M34:M48)</f>
        <v>1107211</v>
      </c>
      <c r="N49" s="112"/>
      <c r="O49" s="44">
        <f>+O47+1</f>
        <v>212</v>
      </c>
      <c r="P49" s="44"/>
      <c r="Q49" s="111">
        <f t="shared" si="0"/>
        <v>155851834</v>
      </c>
      <c r="R49" s="112"/>
      <c r="S49" s="393"/>
    </row>
    <row r="50" spans="3:19" ht="9" customHeight="1">
      <c r="C50" s="22"/>
      <c r="D50" s="22"/>
      <c r="E50" s="219"/>
      <c r="F50" s="219"/>
      <c r="G50" s="502"/>
      <c r="H50" s="502"/>
      <c r="I50" s="219"/>
      <c r="J50" s="219"/>
      <c r="K50" s="502"/>
      <c r="L50" s="502"/>
      <c r="M50" s="112"/>
      <c r="N50" s="112"/>
      <c r="Q50" s="112"/>
      <c r="R50" s="112"/>
      <c r="S50" s="393"/>
    </row>
    <row r="51" spans="2:19" ht="12.75" customHeight="1" thickBot="1">
      <c r="B51" s="4" t="s">
        <v>82</v>
      </c>
      <c r="C51" s="22">
        <f>C49+1</f>
        <v>131</v>
      </c>
      <c r="D51" s="22"/>
      <c r="E51" s="421">
        <f>E30-E49</f>
        <v>366424017</v>
      </c>
      <c r="F51" s="112"/>
      <c r="G51" s="196"/>
      <c r="H51" s="196"/>
      <c r="I51" s="219"/>
      <c r="J51" s="219"/>
      <c r="M51" s="112"/>
      <c r="N51" s="112"/>
      <c r="O51" s="41">
        <f>O49+1</f>
        <v>213</v>
      </c>
      <c r="Q51" s="421">
        <f>Q30-Q49</f>
        <v>402229207</v>
      </c>
      <c r="R51" s="112"/>
      <c r="S51" s="412"/>
    </row>
    <row r="52" spans="2:19" ht="12.75" customHeight="1">
      <c r="B52" s="4"/>
      <c r="C52" s="22"/>
      <c r="D52" s="22"/>
      <c r="E52" s="112"/>
      <c r="F52" s="112"/>
      <c r="G52" s="196"/>
      <c r="H52" s="196"/>
      <c r="I52" s="219"/>
      <c r="J52" s="219"/>
      <c r="M52" s="112"/>
      <c r="N52" s="112"/>
      <c r="Q52" s="112"/>
      <c r="R52" s="112"/>
      <c r="S52" s="412"/>
    </row>
    <row r="53" spans="2:19" ht="12.75" customHeight="1">
      <c r="B53" s="29" t="s">
        <v>1129</v>
      </c>
      <c r="C53" s="22"/>
      <c r="D53" s="22"/>
      <c r="E53" s="112"/>
      <c r="F53" s="112"/>
      <c r="G53" s="196"/>
      <c r="H53" s="196"/>
      <c r="I53" s="219"/>
      <c r="J53" s="219"/>
      <c r="M53" s="112"/>
      <c r="N53" s="112"/>
      <c r="Q53" s="112"/>
      <c r="R53" s="112"/>
      <c r="S53" s="412"/>
    </row>
    <row r="54" spans="2:19" ht="12.75" customHeight="1">
      <c r="B54" s="31" t="s">
        <v>352</v>
      </c>
      <c r="C54" s="22"/>
      <c r="D54" s="22"/>
      <c r="E54" s="112"/>
      <c r="F54" s="112"/>
      <c r="G54" s="196"/>
      <c r="H54" s="196"/>
      <c r="I54" s="219"/>
      <c r="J54" s="219"/>
      <c r="M54" s="112"/>
      <c r="N54" s="112"/>
      <c r="Q54" s="112"/>
      <c r="R54" s="112"/>
      <c r="S54" s="412"/>
    </row>
    <row r="55" spans="2:19" ht="12.75" customHeight="1">
      <c r="B55" s="31" t="s">
        <v>1130</v>
      </c>
      <c r="C55" s="38"/>
      <c r="D55" s="38"/>
      <c r="E55" s="112"/>
      <c r="F55" s="112"/>
      <c r="G55" s="513"/>
      <c r="H55" s="513"/>
      <c r="I55" s="112"/>
      <c r="J55" s="112"/>
      <c r="K55" s="513"/>
      <c r="L55" s="513"/>
      <c r="M55" s="112"/>
      <c r="N55" s="112"/>
      <c r="O55" s="38"/>
      <c r="P55" s="38"/>
      <c r="Q55" s="112"/>
      <c r="R55" s="112"/>
      <c r="S55" s="412"/>
    </row>
    <row r="56" spans="2:19" ht="12.75" customHeight="1" thickBot="1">
      <c r="B56" s="31" t="s">
        <v>83</v>
      </c>
      <c r="C56" s="22">
        <f>O51+1</f>
        <v>214</v>
      </c>
      <c r="D56" s="22"/>
      <c r="E56" s="112"/>
      <c r="F56" s="112"/>
      <c r="G56" s="514">
        <f>C58+1</f>
        <v>217</v>
      </c>
      <c r="H56" s="514"/>
      <c r="I56" s="421"/>
      <c r="J56" s="112"/>
      <c r="K56" s="514">
        <f>G57+1</f>
        <v>219</v>
      </c>
      <c r="L56" s="514"/>
      <c r="M56" s="421"/>
      <c r="N56" s="112"/>
      <c r="O56" s="22">
        <f>K57+1</f>
        <v>221</v>
      </c>
      <c r="P56" s="22"/>
      <c r="Q56" s="112"/>
      <c r="R56" s="112"/>
      <c r="S56" s="412"/>
    </row>
    <row r="57" spans="2:19" ht="12.75" customHeight="1" thickBot="1">
      <c r="B57" s="31" t="s">
        <v>168</v>
      </c>
      <c r="C57" s="22">
        <f>C56+1</f>
        <v>215</v>
      </c>
      <c r="D57" s="156" t="s">
        <v>1279</v>
      </c>
      <c r="E57" s="111"/>
      <c r="F57" s="124" t="s">
        <v>1280</v>
      </c>
      <c r="G57" s="514">
        <f>G56+1</f>
        <v>218</v>
      </c>
      <c r="H57" s="156" t="s">
        <v>1279</v>
      </c>
      <c r="I57" s="421"/>
      <c r="J57" s="124" t="s">
        <v>1280</v>
      </c>
      <c r="K57" s="514">
        <f>K56+1</f>
        <v>220</v>
      </c>
      <c r="L57" s="156" t="s">
        <v>1279</v>
      </c>
      <c r="M57" s="421"/>
      <c r="N57" s="124" t="s">
        <v>1280</v>
      </c>
      <c r="O57" s="22">
        <f>O56+1</f>
        <v>222</v>
      </c>
      <c r="P57" s="156" t="s">
        <v>1279</v>
      </c>
      <c r="Q57" s="111"/>
      <c r="R57" s="124" t="s">
        <v>1280</v>
      </c>
      <c r="S57" s="412"/>
    </row>
    <row r="58" spans="2:19" ht="12.75" customHeight="1" thickBot="1">
      <c r="B58" s="31" t="s">
        <v>169</v>
      </c>
      <c r="C58" s="22">
        <f>C57+1</f>
        <v>216</v>
      </c>
      <c r="D58" s="22"/>
      <c r="E58" s="421"/>
      <c r="F58" s="112"/>
      <c r="G58" s="514"/>
      <c r="H58" s="514"/>
      <c r="I58" s="112"/>
      <c r="J58" s="112"/>
      <c r="K58" s="514"/>
      <c r="L58" s="514"/>
      <c r="M58" s="112"/>
      <c r="N58" s="112"/>
      <c r="O58" s="22">
        <f>O57+1</f>
        <v>223</v>
      </c>
      <c r="P58" s="22"/>
      <c r="Q58" s="159"/>
      <c r="R58" s="112"/>
      <c r="S58" s="412"/>
    </row>
    <row r="59" spans="2:19" ht="12.75" customHeight="1" thickBot="1">
      <c r="B59" s="238"/>
      <c r="C59" s="399"/>
      <c r="D59" s="399"/>
      <c r="E59" s="515"/>
      <c r="F59" s="515"/>
      <c r="G59" s="516"/>
      <c r="H59" s="516"/>
      <c r="I59" s="517"/>
      <c r="J59" s="517"/>
      <c r="K59" s="516"/>
      <c r="L59" s="516"/>
      <c r="M59" s="517"/>
      <c r="N59" s="517"/>
      <c r="O59" s="399"/>
      <c r="P59" s="399"/>
      <c r="Q59" s="517"/>
      <c r="R59" s="1179"/>
      <c r="S59" s="412"/>
    </row>
    <row r="60" spans="2:23" ht="12.75" customHeight="1">
      <c r="B60" s="4" t="s">
        <v>437</v>
      </c>
      <c r="C60" s="19"/>
      <c r="D60" s="19"/>
      <c r="E60" s="29"/>
      <c r="F60" s="29"/>
      <c r="G60" s="19"/>
      <c r="H60" s="19"/>
      <c r="I60" s="38"/>
      <c r="J60" s="38"/>
      <c r="K60" s="502"/>
      <c r="L60" s="502"/>
      <c r="M60" s="19"/>
      <c r="N60" s="19"/>
      <c r="O60" s="44"/>
      <c r="P60" s="44"/>
      <c r="W60" s="393"/>
    </row>
    <row r="61" spans="2:31" ht="12.75" customHeight="1" thickBot="1">
      <c r="B61" s="1861" t="s">
        <v>1459</v>
      </c>
      <c r="C61" s="1861"/>
      <c r="D61" s="1861"/>
      <c r="E61" s="1861"/>
      <c r="F61" s="1861"/>
      <c r="G61" s="1861"/>
      <c r="H61" s="1861"/>
      <c r="I61" s="1861"/>
      <c r="J61" s="1861"/>
      <c r="K61" s="1861"/>
      <c r="L61" s="1861"/>
      <c r="M61" s="1861"/>
      <c r="N61" s="1861"/>
      <c r="O61" s="1861"/>
      <c r="P61" s="1861"/>
      <c r="Q61" s="1861"/>
      <c r="R61" s="19"/>
      <c r="S61" s="19"/>
      <c r="T61" s="19"/>
      <c r="U61" s="19"/>
      <c r="V61" s="19"/>
      <c r="W61" s="393"/>
      <c r="X61" s="19"/>
      <c r="Y61" s="19"/>
      <c r="Z61" s="19"/>
      <c r="AA61" s="19"/>
      <c r="AB61" s="19"/>
      <c r="AC61" s="19"/>
      <c r="AD61" s="19"/>
      <c r="AE61" s="19"/>
    </row>
    <row r="62" spans="19:31" ht="12.75">
      <c r="S62" s="19"/>
      <c r="T62" s="19"/>
      <c r="U62" s="19"/>
      <c r="V62" s="19"/>
      <c r="W62" s="19"/>
      <c r="X62" s="19"/>
      <c r="Y62" s="19"/>
      <c r="Z62" s="19"/>
      <c r="AA62" s="19"/>
      <c r="AB62" s="19"/>
      <c r="AC62" s="19"/>
      <c r="AD62" s="19"/>
      <c r="AE62" s="19"/>
    </row>
    <row r="63" spans="19:31" ht="12.75">
      <c r="S63" s="19"/>
      <c r="T63" s="19"/>
      <c r="U63" s="19"/>
      <c r="V63" s="19"/>
      <c r="W63" s="19"/>
      <c r="X63" s="19"/>
      <c r="Y63" s="19"/>
      <c r="Z63" s="19"/>
      <c r="AA63" s="19"/>
      <c r="AB63" s="19"/>
      <c r="AC63" s="19"/>
      <c r="AD63" s="19"/>
      <c r="AE63" s="19"/>
    </row>
  </sheetData>
  <sheetProtection/>
  <mergeCells count="3">
    <mergeCell ref="A3:Q3"/>
    <mergeCell ref="A4:Q4"/>
    <mergeCell ref="B61:Q61"/>
  </mergeCells>
  <printOptions/>
  <pageMargins left="0.3937007874015748" right="0.1968503937007874" top="0.5905511811023623" bottom="0.3937007874015748" header="0.5905511811023623" footer="0.3937007874015748"/>
  <pageSetup horizontalDpi="600" verticalDpi="600" orientation="portrait" scale="85" r:id="rId1"/>
  <headerFooter alignWithMargins="0">
    <oddHeader>&amp;L&amp;9Organisme __&amp;UMunicipalité XYZ&amp;U_______________________&amp;R&amp;9Code géographique __&amp;U99999&amp;U_____</oddHeader>
    <oddFooter>&amp;LS22-7</oddFooter>
  </headerFooter>
</worksheet>
</file>

<file path=xl/worksheets/sheet28.xml><?xml version="1.0" encoding="utf-8"?>
<worksheet xmlns="http://schemas.openxmlformats.org/spreadsheetml/2006/main" xmlns:r="http://schemas.openxmlformats.org/officeDocument/2006/relationships">
  <sheetPr codeName="Feuil40"/>
  <dimension ref="A2:L49"/>
  <sheetViews>
    <sheetView zoomScalePageLayoutView="0" workbookViewId="0" topLeftCell="A7">
      <selection activeCell="M19" sqref="M19"/>
    </sheetView>
  </sheetViews>
  <sheetFormatPr defaultColWidth="11.421875" defaultRowHeight="12.75"/>
  <cols>
    <col min="1" max="1" width="3.140625" style="1" customWidth="1"/>
    <col min="2" max="4" width="11.421875" style="1" customWidth="1"/>
    <col min="5" max="5" width="8.421875" style="1" customWidth="1"/>
    <col min="6" max="6" width="2.7109375" style="1" customWidth="1"/>
    <col min="7" max="7" width="2.8515625" style="1" customWidth="1"/>
    <col min="8" max="8" width="2.7109375" style="1" customWidth="1"/>
    <col min="9" max="9" width="15.7109375" style="1" customWidth="1"/>
    <col min="10" max="10" width="2.7109375" style="1" customWidth="1"/>
    <col min="11" max="11" width="15.7109375" style="1" customWidth="1"/>
    <col min="12" max="12" width="2.7109375" style="1" customWidth="1"/>
    <col min="13" max="16384" width="11.421875" style="1" customWidth="1"/>
  </cols>
  <sheetData>
    <row r="2" spans="1:11" ht="12.75">
      <c r="A2" s="63"/>
      <c r="B2" s="406"/>
      <c r="C2" s="407"/>
      <c r="D2" s="407"/>
      <c r="E2" s="64"/>
      <c r="F2" s="64"/>
      <c r="G2" s="408"/>
      <c r="H2" s="408"/>
      <c r="I2" s="65"/>
      <c r="J2" s="65"/>
      <c r="K2" s="208"/>
    </row>
    <row r="3" spans="1:11" ht="12.75">
      <c r="A3" s="64"/>
      <c r="B3" s="68" t="s">
        <v>695</v>
      </c>
      <c r="C3" s="64"/>
      <c r="D3" s="64"/>
      <c r="E3" s="64"/>
      <c r="F3" s="64"/>
      <c r="G3" s="385"/>
      <c r="H3" s="385"/>
      <c r="I3" s="65"/>
      <c r="J3" s="64"/>
      <c r="K3" s="208"/>
    </row>
    <row r="4" spans="1:11" ht="12.75">
      <c r="A4" s="64"/>
      <c r="B4" s="68" t="s">
        <v>613</v>
      </c>
      <c r="C4" s="64"/>
      <c r="D4" s="64"/>
      <c r="E4" s="64"/>
      <c r="F4" s="64"/>
      <c r="G4" s="385"/>
      <c r="H4" s="385"/>
      <c r="I4" s="65"/>
      <c r="J4" s="64"/>
      <c r="K4" s="208"/>
    </row>
    <row r="5" spans="3:11" ht="12.75">
      <c r="C5" s="394"/>
      <c r="I5" s="409"/>
      <c r="J5" s="409"/>
      <c r="K5" s="409"/>
    </row>
    <row r="6" spans="2:11" ht="12.75" customHeight="1" thickBot="1">
      <c r="B6" s="15"/>
      <c r="C6" s="398"/>
      <c r="D6" s="15"/>
      <c r="E6" s="323"/>
      <c r="F6" s="323"/>
      <c r="G6" s="323"/>
      <c r="H6" s="323"/>
      <c r="I6" s="324" t="s">
        <v>614</v>
      </c>
      <c r="J6" s="324"/>
      <c r="K6" s="324" t="s">
        <v>615</v>
      </c>
    </row>
    <row r="7" spans="2:11" ht="12.75">
      <c r="B7" s="19"/>
      <c r="C7" s="325"/>
      <c r="D7" s="19"/>
      <c r="E7" s="19"/>
      <c r="F7" s="19"/>
      <c r="G7" s="38"/>
      <c r="H7" s="38"/>
      <c r="I7" s="410"/>
      <c r="J7" s="410"/>
      <c r="K7" s="378"/>
    </row>
    <row r="8" spans="1:12" ht="12.75">
      <c r="A8" s="21" t="s">
        <v>36</v>
      </c>
      <c r="B8" s="50" t="s">
        <v>627</v>
      </c>
      <c r="C8" s="325"/>
      <c r="D8" s="19"/>
      <c r="E8" s="19"/>
      <c r="F8" s="19"/>
      <c r="G8" s="22"/>
      <c r="H8" s="22"/>
      <c r="I8" s="411"/>
      <c r="J8" s="411"/>
      <c r="K8" s="412"/>
      <c r="L8" s="393"/>
    </row>
    <row r="9" spans="2:12" ht="12.75">
      <c r="B9" s="19" t="s">
        <v>1453</v>
      </c>
      <c r="C9" s="325"/>
      <c r="D9" s="19"/>
      <c r="E9" s="19"/>
      <c r="F9" s="19"/>
      <c r="G9" s="119">
        <f>'S22-7  Note 13'!O58+1</f>
        <v>224</v>
      </c>
      <c r="H9" s="119"/>
      <c r="I9" s="112">
        <v>2257200</v>
      </c>
      <c r="J9" s="411"/>
      <c r="K9" s="413">
        <v>1434445</v>
      </c>
      <c r="L9" s="393"/>
    </row>
    <row r="10" spans="2:12" ht="12.75">
      <c r="B10" s="19" t="s">
        <v>1454</v>
      </c>
      <c r="C10" s="325"/>
      <c r="D10" s="19"/>
      <c r="E10" s="19"/>
      <c r="F10" s="19"/>
      <c r="G10" s="273">
        <f>G9+1</f>
        <v>225</v>
      </c>
      <c r="H10" s="273"/>
      <c r="I10" s="112">
        <v>2191342</v>
      </c>
      <c r="J10" s="411"/>
      <c r="K10" s="413">
        <v>2045881</v>
      </c>
      <c r="L10" s="393"/>
    </row>
    <row r="11" spans="2:12" ht="12.75">
      <c r="B11" s="47" t="s">
        <v>1291</v>
      </c>
      <c r="C11" s="414"/>
      <c r="D11" s="47"/>
      <c r="E11" s="47"/>
      <c r="F11" s="47"/>
      <c r="G11" s="274">
        <f>G10+1</f>
        <v>226</v>
      </c>
      <c r="H11" s="274"/>
      <c r="I11" s="111">
        <v>139886</v>
      </c>
      <c r="J11" s="415"/>
      <c r="K11" s="416">
        <v>141374</v>
      </c>
      <c r="L11" s="393"/>
    </row>
    <row r="12" spans="2:12" ht="12.75">
      <c r="B12" s="33"/>
      <c r="C12" s="417"/>
      <c r="D12" s="33"/>
      <c r="E12" s="33"/>
      <c r="F12" s="33"/>
      <c r="G12" s="418">
        <f>G11+1</f>
        <v>227</v>
      </c>
      <c r="H12" s="34"/>
      <c r="I12" s="236">
        <f>SUM(I9:I11)</f>
        <v>4588428</v>
      </c>
      <c r="J12" s="419"/>
      <c r="K12" s="420">
        <f>SUM(K9:K11)</f>
        <v>3621700</v>
      </c>
      <c r="L12" s="393"/>
    </row>
    <row r="13" spans="2:12" ht="12.75">
      <c r="B13" s="19"/>
      <c r="C13" s="325"/>
      <c r="D13" s="19"/>
      <c r="E13" s="19"/>
      <c r="F13" s="19"/>
      <c r="G13" s="273"/>
      <c r="H13" s="38"/>
      <c r="I13" s="112"/>
      <c r="J13" s="411"/>
      <c r="K13" s="413"/>
      <c r="L13" s="393"/>
    </row>
    <row r="14" spans="2:12" ht="12.75">
      <c r="B14" s="120" t="s">
        <v>330</v>
      </c>
      <c r="C14" s="365"/>
      <c r="D14" s="120"/>
      <c r="E14" s="120"/>
      <c r="F14" s="19"/>
      <c r="G14" s="273">
        <f>G12+1</f>
        <v>228</v>
      </c>
      <c r="H14" s="273"/>
      <c r="I14" s="112">
        <v>1867483</v>
      </c>
      <c r="J14" s="112"/>
      <c r="K14" s="413">
        <v>9863</v>
      </c>
      <c r="L14" s="393"/>
    </row>
    <row r="15" spans="2:12" ht="12.75">
      <c r="B15" s="19" t="s">
        <v>1419</v>
      </c>
      <c r="C15" s="325"/>
      <c r="D15" s="19"/>
      <c r="E15" s="19"/>
      <c r="F15" s="19"/>
      <c r="G15" s="273"/>
      <c r="H15" s="273"/>
      <c r="I15" s="112"/>
      <c r="J15" s="411"/>
      <c r="K15" s="112"/>
      <c r="L15" s="393"/>
    </row>
    <row r="16" spans="2:12" ht="13.5" thickBot="1">
      <c r="B16" s="15" t="s">
        <v>167</v>
      </c>
      <c r="C16" s="398"/>
      <c r="D16" s="15"/>
      <c r="E16" s="15"/>
      <c r="F16" s="15"/>
      <c r="G16" s="275">
        <f>G14+1</f>
        <v>229</v>
      </c>
      <c r="H16" s="275"/>
      <c r="I16" s="421">
        <v>2720945</v>
      </c>
      <c r="J16" s="422"/>
      <c r="K16" s="421">
        <v>3611837</v>
      </c>
      <c r="L16" s="393"/>
    </row>
    <row r="17" spans="2:12" ht="12.75">
      <c r="B17" s="4" t="s">
        <v>437</v>
      </c>
      <c r="C17" s="19"/>
      <c r="D17" s="19"/>
      <c r="E17" s="19"/>
      <c r="F17" s="19"/>
      <c r="G17" s="38"/>
      <c r="H17" s="38"/>
      <c r="I17" s="112"/>
      <c r="J17" s="423"/>
      <c r="K17" s="413"/>
      <c r="L17" s="393"/>
    </row>
    <row r="18" spans="2:12" ht="39.75" customHeight="1" thickBot="1">
      <c r="B18" s="1932" t="s">
        <v>1304</v>
      </c>
      <c r="C18" s="1932"/>
      <c r="D18" s="1932"/>
      <c r="E18" s="1932"/>
      <c r="F18" s="1932"/>
      <c r="G18" s="1932"/>
      <c r="H18" s="1932"/>
      <c r="I18" s="1932"/>
      <c r="J18" s="1932"/>
      <c r="K18" s="1932"/>
      <c r="L18" s="393"/>
    </row>
    <row r="19" spans="2:12" ht="12.75">
      <c r="B19" s="426"/>
      <c r="C19" s="19"/>
      <c r="D19" s="19"/>
      <c r="E19" s="19"/>
      <c r="F19" s="19"/>
      <c r="G19" s="38"/>
      <c r="H19" s="38"/>
      <c r="I19" s="427"/>
      <c r="J19" s="423"/>
      <c r="K19" s="428"/>
      <c r="L19" s="393"/>
    </row>
    <row r="20" spans="1:11" ht="12.75">
      <c r="A20" s="21" t="s">
        <v>1420</v>
      </c>
      <c r="B20" s="50" t="s">
        <v>1375</v>
      </c>
      <c r="C20" s="325"/>
      <c r="D20" s="19"/>
      <c r="E20" s="19"/>
      <c r="F20" s="19"/>
      <c r="G20" s="273"/>
      <c r="H20" s="273"/>
      <c r="I20" s="332"/>
      <c r="J20" s="410"/>
      <c r="K20" s="332"/>
    </row>
    <row r="21" spans="2:12" ht="12.75">
      <c r="B21" s="19" t="s">
        <v>1423</v>
      </c>
      <c r="C21" s="325"/>
      <c r="D21" s="19"/>
      <c r="E21" s="19"/>
      <c r="F21" s="19"/>
      <c r="G21" s="273">
        <f>G16+1</f>
        <v>230</v>
      </c>
      <c r="H21" s="273"/>
      <c r="I21" s="112">
        <v>361470</v>
      </c>
      <c r="J21" s="411"/>
      <c r="K21" s="413">
        <v>249854</v>
      </c>
      <c r="L21" s="393"/>
    </row>
    <row r="22" spans="2:12" ht="12.75">
      <c r="B22" s="120" t="s">
        <v>1424</v>
      </c>
      <c r="C22" s="325"/>
      <c r="D22" s="19"/>
      <c r="E22" s="19"/>
      <c r="F22" s="19"/>
      <c r="G22" s="273"/>
      <c r="H22" s="273"/>
      <c r="I22" s="112"/>
      <c r="J22" s="411"/>
      <c r="K22" s="112"/>
      <c r="L22" s="393"/>
    </row>
    <row r="23" spans="2:12" ht="12.75">
      <c r="B23" s="19" t="s">
        <v>339</v>
      </c>
      <c r="C23" s="429"/>
      <c r="D23" s="19"/>
      <c r="E23" s="19"/>
      <c r="F23" s="19"/>
      <c r="G23" s="273">
        <f>G21+1</f>
        <v>231</v>
      </c>
      <c r="H23" s="273"/>
      <c r="I23" s="2">
        <v>129540</v>
      </c>
      <c r="J23" s="411"/>
      <c r="K23" s="2">
        <v>194310</v>
      </c>
      <c r="L23" s="393"/>
    </row>
    <row r="24" spans="2:12" ht="12.75">
      <c r="B24" s="47" t="s">
        <v>1215</v>
      </c>
      <c r="C24" s="430"/>
      <c r="D24" s="47"/>
      <c r="E24" s="47"/>
      <c r="F24" s="47"/>
      <c r="G24" s="274">
        <f>G23+1</f>
        <v>232</v>
      </c>
      <c r="H24" s="274"/>
      <c r="I24" s="111">
        <v>277759</v>
      </c>
      <c r="J24" s="415"/>
      <c r="K24" s="416">
        <v>37378</v>
      </c>
      <c r="L24" s="393"/>
    </row>
    <row r="25" spans="2:12" ht="12.75">
      <c r="B25" s="19"/>
      <c r="C25" s="429"/>
      <c r="D25" s="19"/>
      <c r="E25" s="19"/>
      <c r="F25" s="19"/>
      <c r="G25" s="273"/>
      <c r="H25" s="273"/>
      <c r="I25" s="112"/>
      <c r="J25" s="411"/>
      <c r="K25" s="413"/>
      <c r="L25" s="393"/>
    </row>
    <row r="26" spans="2:12" ht="13.5" thickBot="1">
      <c r="B26" s="15"/>
      <c r="C26" s="398"/>
      <c r="D26" s="15"/>
      <c r="E26" s="15"/>
      <c r="F26" s="15"/>
      <c r="G26" s="275">
        <f>G24+1</f>
        <v>233</v>
      </c>
      <c r="H26" s="275"/>
      <c r="I26" s="421">
        <f>SUM(I21:I24)</f>
        <v>768769</v>
      </c>
      <c r="J26" s="422"/>
      <c r="K26" s="432">
        <f>SUM(K21:K24)</f>
        <v>481542</v>
      </c>
      <c r="L26" s="393"/>
    </row>
    <row r="27" spans="2:12" ht="12.75">
      <c r="B27" s="4" t="s">
        <v>437</v>
      </c>
      <c r="C27" s="19"/>
      <c r="D27" s="19"/>
      <c r="E27" s="19"/>
      <c r="F27" s="19"/>
      <c r="G27" s="38"/>
      <c r="H27" s="38"/>
      <c r="I27" s="423"/>
      <c r="J27" s="423"/>
      <c r="K27" s="412"/>
      <c r="L27" s="393"/>
    </row>
    <row r="28" spans="2:12" ht="13.5" thickBot="1">
      <c r="B28" s="424"/>
      <c r="C28" s="15"/>
      <c r="D28" s="15"/>
      <c r="E28" s="15"/>
      <c r="F28" s="15"/>
      <c r="G28" s="399"/>
      <c r="H28" s="399"/>
      <c r="I28" s="433"/>
      <c r="J28" s="425"/>
      <c r="K28" s="425"/>
      <c r="L28" s="393"/>
    </row>
    <row r="29" spans="2:11" ht="12.75">
      <c r="B29" s="19"/>
      <c r="C29" s="325"/>
      <c r="D29" s="19"/>
      <c r="E29" s="19"/>
      <c r="F29" s="19"/>
      <c r="G29" s="395"/>
      <c r="H29" s="395"/>
      <c r="I29" s="411"/>
      <c r="J29" s="411"/>
      <c r="K29" s="412"/>
    </row>
    <row r="30" spans="1:4" ht="12.75">
      <c r="A30" s="21" t="s">
        <v>1422</v>
      </c>
      <c r="B30" s="21" t="s">
        <v>1431</v>
      </c>
      <c r="C30" s="343"/>
      <c r="D30" s="137"/>
    </row>
    <row r="31" spans="2:4" ht="12.75">
      <c r="B31" s="21"/>
      <c r="C31" s="436"/>
      <c r="D31" s="137"/>
    </row>
    <row r="32" spans="2:4" ht="12.75">
      <c r="B32" s="21"/>
      <c r="C32" s="343"/>
      <c r="D32" s="137"/>
    </row>
    <row r="33" spans="2:4" ht="12.75">
      <c r="B33" s="180"/>
      <c r="C33" s="438"/>
      <c r="D33" s="137"/>
    </row>
    <row r="34" spans="3:4" ht="12.75">
      <c r="C34" s="343"/>
      <c r="D34" s="137"/>
    </row>
    <row r="35" spans="1:4" ht="12.75">
      <c r="A35" s="21" t="s">
        <v>1433</v>
      </c>
      <c r="B35" s="21" t="s">
        <v>1429</v>
      </c>
      <c r="C35" s="64"/>
      <c r="D35" s="407"/>
    </row>
    <row r="36" spans="1:4" ht="12.75">
      <c r="A36" s="21"/>
      <c r="B36" s="437"/>
      <c r="C36" s="64"/>
      <c r="D36" s="407"/>
    </row>
    <row r="37" spans="2:11" ht="12.75">
      <c r="B37" s="21" t="s">
        <v>1428</v>
      </c>
      <c r="C37" s="64"/>
      <c r="D37" s="407"/>
      <c r="E37" s="19"/>
      <c r="F37" s="19"/>
      <c r="G37" s="19"/>
      <c r="H37" s="19"/>
      <c r="I37" s="434"/>
      <c r="J37" s="434"/>
      <c r="K37" s="435"/>
    </row>
    <row r="38" spans="2:11" ht="12.75">
      <c r="B38" s="21"/>
      <c r="C38" s="436"/>
      <c r="D38" s="407"/>
      <c r="I38" s="434"/>
      <c r="J38" s="434"/>
      <c r="K38" s="435"/>
    </row>
    <row r="39" spans="2:11" ht="12.75">
      <c r="B39" s="21"/>
      <c r="C39" s="64"/>
      <c r="D39" s="407"/>
      <c r="I39" s="434"/>
      <c r="J39" s="434"/>
      <c r="K39" s="435"/>
    </row>
    <row r="40" spans="2:11" ht="12.75">
      <c r="B40" s="21"/>
      <c r="C40" s="64"/>
      <c r="D40" s="407"/>
      <c r="I40" s="434"/>
      <c r="J40" s="434"/>
      <c r="K40" s="435"/>
    </row>
    <row r="41" spans="2:11" ht="12.75">
      <c r="B41" s="179" t="s">
        <v>1427</v>
      </c>
      <c r="C41" s="64"/>
      <c r="D41" s="407"/>
      <c r="I41" s="434"/>
      <c r="J41" s="434"/>
      <c r="K41" s="435"/>
    </row>
    <row r="42" spans="3:11" ht="12.75">
      <c r="C42" s="436"/>
      <c r="D42" s="19"/>
      <c r="E42" s="19"/>
      <c r="F42" s="19"/>
      <c r="G42" s="19"/>
      <c r="H42" s="19"/>
      <c r="I42" s="434"/>
      <c r="J42" s="434"/>
      <c r="K42" s="335"/>
    </row>
    <row r="43" spans="2:11" ht="12.75">
      <c r="B43" s="179"/>
      <c r="C43" s="325"/>
      <c r="D43" s="19"/>
      <c r="E43" s="19"/>
      <c r="F43" s="19"/>
      <c r="G43" s="19"/>
      <c r="H43" s="19"/>
      <c r="I43" s="434"/>
      <c r="J43" s="434"/>
      <c r="K43" s="435"/>
    </row>
    <row r="44" spans="2:11" ht="12.75">
      <c r="B44" s="179"/>
      <c r="C44" s="325"/>
      <c r="D44" s="19"/>
      <c r="E44" s="19"/>
      <c r="F44" s="19"/>
      <c r="G44" s="19"/>
      <c r="H44" s="19"/>
      <c r="I44" s="434"/>
      <c r="J44" s="434"/>
      <c r="K44" s="435"/>
    </row>
    <row r="45" spans="2:11" ht="12.75">
      <c r="B45" s="179" t="s">
        <v>1426</v>
      </c>
      <c r="C45" s="325"/>
      <c r="D45" s="19"/>
      <c r="E45" s="19"/>
      <c r="F45" s="19"/>
      <c r="G45" s="19"/>
      <c r="H45" s="19"/>
      <c r="I45" s="434"/>
      <c r="J45" s="434"/>
      <c r="K45" s="435"/>
    </row>
    <row r="46" spans="2:11" ht="12.75">
      <c r="B46" s="179"/>
      <c r="C46" s="436"/>
      <c r="D46" s="19"/>
      <c r="E46" s="19"/>
      <c r="F46" s="19"/>
      <c r="G46" s="19"/>
      <c r="H46" s="19"/>
      <c r="I46" s="434"/>
      <c r="J46" s="434"/>
      <c r="K46" s="435"/>
    </row>
    <row r="47" spans="2:11" ht="12.75">
      <c r="B47" s="179"/>
      <c r="C47" s="325"/>
      <c r="D47" s="19"/>
      <c r="E47" s="19"/>
      <c r="F47" s="19"/>
      <c r="G47" s="19"/>
      <c r="H47" s="19"/>
      <c r="I47" s="434"/>
      <c r="J47" s="434"/>
      <c r="K47" s="435"/>
    </row>
    <row r="48" spans="2:11" ht="12.75">
      <c r="B48" s="179"/>
      <c r="C48" s="325"/>
      <c r="D48" s="19"/>
      <c r="G48" s="434"/>
      <c r="H48" s="434"/>
      <c r="I48" s="184"/>
      <c r="J48" s="184"/>
      <c r="K48" s="435"/>
    </row>
    <row r="49" spans="2:4" ht="12.75">
      <c r="B49" s="179" t="s">
        <v>1425</v>
      </c>
      <c r="C49" s="325"/>
      <c r="D49" s="19"/>
    </row>
  </sheetData>
  <sheetProtection/>
  <mergeCells count="1">
    <mergeCell ref="B18:K18"/>
  </mergeCells>
  <printOptions/>
  <pageMargins left="0.3937007874015748" right="0.3937007874015748" top="0.5905511811023623" bottom="0.3937007874015748" header="0.5905511811023623" footer="0.3937007874015748"/>
  <pageSetup horizontalDpi="600" verticalDpi="600" orientation="portrait" scale="98" r:id="rId1"/>
  <headerFooter alignWithMargins="0">
    <oddHeader>&amp;L&amp;9Organisme __&amp;UMunicipalité XYZ&amp;U_______________________&amp;R&amp;9Code géographique __&amp;U99999&amp;U_____</oddHeader>
    <oddFooter>&amp;LS22-8</oddFooter>
  </headerFooter>
</worksheet>
</file>

<file path=xl/worksheets/sheet29.xml><?xml version="1.0" encoding="utf-8"?>
<worksheet xmlns="http://schemas.openxmlformats.org/spreadsheetml/2006/main" xmlns:r="http://schemas.openxmlformats.org/officeDocument/2006/relationships">
  <sheetPr codeName="Feuil46"/>
  <dimension ref="A1:I40"/>
  <sheetViews>
    <sheetView zoomScalePageLayoutView="0" workbookViewId="0" topLeftCell="A6">
      <selection activeCell="J14" sqref="J14"/>
    </sheetView>
  </sheetViews>
  <sheetFormatPr defaultColWidth="11.421875" defaultRowHeight="12.75"/>
  <cols>
    <col min="1" max="1" width="3.7109375" style="1" customWidth="1"/>
    <col min="2" max="4" width="11.421875" style="1" customWidth="1"/>
    <col min="5" max="5" width="18.57421875" style="1" customWidth="1"/>
    <col min="6" max="6" width="4.140625" style="1" customWidth="1"/>
    <col min="7" max="7" width="12.8515625" style="1" customWidth="1"/>
    <col min="8" max="8" width="4.140625" style="1" customWidth="1"/>
    <col min="9" max="9" width="13.57421875" style="1" customWidth="1"/>
    <col min="10" max="16384" width="11.421875" style="1" customWidth="1"/>
  </cols>
  <sheetData>
    <row r="1" spans="1:8" ht="12.75">
      <c r="A1" s="63"/>
      <c r="B1" s="439"/>
      <c r="C1" s="407"/>
      <c r="D1" s="407"/>
      <c r="E1" s="127"/>
      <c r="F1" s="440"/>
      <c r="G1" s="441"/>
      <c r="H1" s="386"/>
    </row>
    <row r="2" spans="1:8" ht="12.75">
      <c r="A2" s="329"/>
      <c r="B2" s="67"/>
      <c r="C2" s="127"/>
      <c r="D2" s="127"/>
      <c r="E2" s="127"/>
      <c r="F2" s="440"/>
      <c r="G2" s="441"/>
      <c r="H2" s="386"/>
    </row>
    <row r="3" spans="1:9" ht="12.75">
      <c r="A3" s="64"/>
      <c r="B3" s="1924" t="s">
        <v>695</v>
      </c>
      <c r="C3" s="1924"/>
      <c r="D3" s="1924"/>
      <c r="E3" s="1924"/>
      <c r="F3" s="1924"/>
      <c r="G3" s="1924"/>
      <c r="H3" s="1924"/>
      <c r="I3" s="1924"/>
    </row>
    <row r="4" spans="1:9" ht="12.75">
      <c r="A4" s="64"/>
      <c r="B4" s="1930" t="s">
        <v>613</v>
      </c>
      <c r="C4" s="1930"/>
      <c r="D4" s="1930"/>
      <c r="E4" s="1930"/>
      <c r="F4" s="1930"/>
      <c r="G4" s="1930"/>
      <c r="H4" s="1930"/>
      <c r="I4" s="1930"/>
    </row>
    <row r="5" spans="1:8" ht="12.75">
      <c r="A5" s="64"/>
      <c r="B5" s="69"/>
      <c r="C5" s="64"/>
      <c r="D5" s="64"/>
      <c r="E5" s="64"/>
      <c r="F5" s="385"/>
      <c r="G5" s="65"/>
      <c r="H5" s="64"/>
    </row>
    <row r="6" spans="1:8" ht="12.75">
      <c r="A6" s="21" t="s">
        <v>1432</v>
      </c>
      <c r="B6" s="141" t="s">
        <v>1434</v>
      </c>
      <c r="C6" s="365"/>
      <c r="D6" s="443"/>
      <c r="E6" s="407"/>
      <c r="F6" s="19"/>
      <c r="G6" s="442"/>
      <c r="H6" s="435"/>
    </row>
    <row r="7" spans="1:8" ht="12.75">
      <c r="A7" s="21"/>
      <c r="B7" s="141"/>
      <c r="C7" s="365"/>
      <c r="D7" s="443"/>
      <c r="E7" s="407"/>
      <c r="F7" s="19"/>
      <c r="G7" s="442"/>
      <c r="H7" s="435"/>
    </row>
    <row r="8" spans="2:9" ht="64.5" customHeight="1">
      <c r="B8" s="1933" t="s">
        <v>1458</v>
      </c>
      <c r="C8" s="1933"/>
      <c r="D8" s="1933"/>
      <c r="E8" s="1933"/>
      <c r="F8" s="1933"/>
      <c r="G8" s="1933"/>
      <c r="H8" s="1933"/>
      <c r="I8" s="1933"/>
    </row>
    <row r="9" spans="2:9" ht="10.5" customHeight="1">
      <c r="B9" s="1742"/>
      <c r="C9" s="1742"/>
      <c r="D9" s="1742"/>
      <c r="E9" s="1742"/>
      <c r="F9" s="1742"/>
      <c r="G9" s="1742"/>
      <c r="H9" s="1742"/>
      <c r="I9" s="1742"/>
    </row>
    <row r="10" spans="2:9" ht="12" customHeight="1">
      <c r="B10" s="1933" t="s">
        <v>482</v>
      </c>
      <c r="C10" s="1933"/>
      <c r="D10" s="1933"/>
      <c r="E10" s="1933"/>
      <c r="F10" s="1933"/>
      <c r="G10" s="1933"/>
      <c r="H10" s="1933"/>
      <c r="I10" s="1933"/>
    </row>
    <row r="11" spans="2:9" ht="27" customHeight="1">
      <c r="B11" s="1933" t="s">
        <v>645</v>
      </c>
      <c r="C11" s="1933"/>
      <c r="D11" s="1933"/>
      <c r="E11" s="1933"/>
      <c r="F11" s="1933"/>
      <c r="G11" s="1933"/>
      <c r="H11" s="1933"/>
      <c r="I11" s="1933"/>
    </row>
    <row r="13" spans="1:5" ht="12.75">
      <c r="A13" s="4" t="s">
        <v>1430</v>
      </c>
      <c r="B13" s="4" t="s">
        <v>1448</v>
      </c>
      <c r="C13" s="19"/>
      <c r="D13" s="19"/>
      <c r="E13" s="19"/>
    </row>
    <row r="14" spans="1:5" ht="12.75">
      <c r="A14" s="4"/>
      <c r="B14" s="4"/>
      <c r="C14" s="19"/>
      <c r="D14" s="19"/>
      <c r="E14" s="19"/>
    </row>
    <row r="15" spans="2:9" ht="63.75" customHeight="1">
      <c r="B15" s="1909" t="s">
        <v>415</v>
      </c>
      <c r="C15" s="1909"/>
      <c r="D15" s="1909"/>
      <c r="E15" s="1909"/>
      <c r="F15" s="1909"/>
      <c r="G15" s="1909"/>
      <c r="H15" s="1909"/>
      <c r="I15" s="1909"/>
    </row>
    <row r="16" spans="2:9" ht="13.5" thickBot="1">
      <c r="B16" s="1816"/>
      <c r="C16" s="15"/>
      <c r="D16" s="15"/>
      <c r="E16" s="15"/>
      <c r="F16" s="15"/>
      <c r="G16" s="15"/>
      <c r="H16" s="15"/>
      <c r="I16" s="15"/>
    </row>
    <row r="17" spans="1:9" ht="12.75">
      <c r="A17" s="1815" t="s">
        <v>90</v>
      </c>
      <c r="B17" s="52" t="s">
        <v>776</v>
      </c>
      <c r="C17" s="19"/>
      <c r="D17" s="19"/>
      <c r="E17" s="19"/>
      <c r="F17" s="19"/>
      <c r="G17" s="19"/>
      <c r="H17" s="19"/>
      <c r="I17" s="19"/>
    </row>
    <row r="18" spans="1:9" ht="12.75">
      <c r="A18" s="4"/>
      <c r="B18" s="52"/>
      <c r="C18" s="19"/>
      <c r="D18" s="19"/>
      <c r="E18" s="19"/>
      <c r="F18" s="19"/>
      <c r="G18" s="19"/>
      <c r="H18" s="19"/>
      <c r="I18" s="19"/>
    </row>
    <row r="19" spans="1:9" ht="25.5" customHeight="1">
      <c r="A19" s="6"/>
      <c r="B19" s="1909" t="s">
        <v>777</v>
      </c>
      <c r="C19" s="1909"/>
      <c r="D19" s="1909"/>
      <c r="E19" s="1909"/>
      <c r="F19" s="1909"/>
      <c r="G19" s="1909"/>
      <c r="H19" s="1909"/>
      <c r="I19" s="1909"/>
    </row>
    <row r="20" spans="1:2" ht="12.75">
      <c r="A20" s="6"/>
      <c r="B20" s="6"/>
    </row>
    <row r="21" spans="1:9" ht="13.5" thickBot="1">
      <c r="A21" s="6"/>
      <c r="B21" s="15"/>
      <c r="C21" s="15"/>
      <c r="D21" s="15"/>
      <c r="E21" s="15"/>
      <c r="F21" s="15"/>
      <c r="G21" s="15"/>
      <c r="H21" s="15"/>
      <c r="I21" s="15"/>
    </row>
    <row r="22" spans="1:5" ht="12.75">
      <c r="A22" s="994" t="s">
        <v>91</v>
      </c>
      <c r="B22" s="1621" t="s">
        <v>439</v>
      </c>
      <c r="C22" s="19"/>
      <c r="D22" s="19"/>
      <c r="E22" s="19"/>
    </row>
    <row r="23" ht="12.75">
      <c r="A23" s="6"/>
    </row>
    <row r="24" spans="1:9" ht="13.5" thickBot="1">
      <c r="A24" s="6"/>
      <c r="B24" s="15"/>
      <c r="C24" s="15"/>
      <c r="D24" s="15"/>
      <c r="E24" s="15"/>
      <c r="F24" s="15"/>
      <c r="G24" s="15"/>
      <c r="H24" s="15"/>
      <c r="I24" s="15"/>
    </row>
    <row r="25" spans="1:5" ht="12.75">
      <c r="A25" s="994" t="s">
        <v>92</v>
      </c>
      <c r="B25" s="1621" t="s">
        <v>439</v>
      </c>
      <c r="C25" s="19"/>
      <c r="D25" s="19"/>
      <c r="E25" s="19"/>
    </row>
    <row r="26" ht="12.75">
      <c r="A26" s="6"/>
    </row>
    <row r="27" spans="1:9" ht="13.5" thickBot="1">
      <c r="A27" s="6"/>
      <c r="B27" s="15"/>
      <c r="C27" s="15"/>
      <c r="D27" s="15"/>
      <c r="E27" s="15"/>
      <c r="F27" s="15"/>
      <c r="G27" s="15"/>
      <c r="H27" s="15"/>
      <c r="I27" s="15"/>
    </row>
    <row r="28" spans="1:5" ht="12.75">
      <c r="A28" s="994" t="s">
        <v>93</v>
      </c>
      <c r="B28" s="1621" t="s">
        <v>439</v>
      </c>
      <c r="C28" s="19"/>
      <c r="D28" s="19"/>
      <c r="E28" s="19"/>
    </row>
    <row r="29" ht="12.75">
      <c r="A29" s="6"/>
    </row>
    <row r="30" spans="1:9" ht="13.5" thickBot="1">
      <c r="A30" s="6"/>
      <c r="B30" s="15"/>
      <c r="C30" s="15"/>
      <c r="D30" s="15"/>
      <c r="E30" s="15"/>
      <c r="F30" s="15"/>
      <c r="G30" s="15"/>
      <c r="H30" s="15"/>
      <c r="I30" s="15"/>
    </row>
    <row r="31" spans="1:5" ht="12.75">
      <c r="A31" s="994" t="s">
        <v>743</v>
      </c>
      <c r="B31" s="1621" t="s">
        <v>439</v>
      </c>
      <c r="C31" s="19"/>
      <c r="D31" s="19"/>
      <c r="E31" s="19"/>
    </row>
    <row r="32" ht="12.75">
      <c r="A32" s="6"/>
    </row>
    <row r="33" spans="1:9" ht="13.5" thickBot="1">
      <c r="A33" s="6"/>
      <c r="B33" s="15"/>
      <c r="C33" s="15"/>
      <c r="D33" s="15"/>
      <c r="E33" s="15"/>
      <c r="F33" s="15"/>
      <c r="G33" s="15"/>
      <c r="H33" s="15"/>
      <c r="I33" s="15"/>
    </row>
    <row r="34" spans="1:5" ht="12.75">
      <c r="A34" s="994" t="s">
        <v>1449</v>
      </c>
      <c r="B34" s="1621" t="s">
        <v>439</v>
      </c>
      <c r="C34" s="19"/>
      <c r="D34" s="19"/>
      <c r="E34" s="19"/>
    </row>
    <row r="35" ht="12.75">
      <c r="A35" s="6"/>
    </row>
    <row r="36" spans="2:9" ht="13.5" thickBot="1">
      <c r="B36" s="15"/>
      <c r="C36" s="15"/>
      <c r="D36" s="15"/>
      <c r="E36" s="15"/>
      <c r="F36" s="15"/>
      <c r="G36" s="15"/>
      <c r="H36" s="15"/>
      <c r="I36" s="15"/>
    </row>
    <row r="38" spans="2:9" ht="12.75">
      <c r="B38" s="180" t="s">
        <v>580</v>
      </c>
      <c r="C38" s="180"/>
      <c r="D38" s="180"/>
      <c r="E38" s="180"/>
      <c r="F38" s="180"/>
      <c r="G38" s="180"/>
      <c r="H38" s="180"/>
      <c r="I38" s="180"/>
    </row>
    <row r="39" spans="2:9" ht="12.75">
      <c r="B39" s="180" t="s">
        <v>1450</v>
      </c>
      <c r="C39" s="180"/>
      <c r="D39" s="180"/>
      <c r="E39" s="180"/>
      <c r="F39" s="180"/>
      <c r="G39" s="180"/>
      <c r="H39" s="180"/>
      <c r="I39" s="180"/>
    </row>
    <row r="40" spans="2:9" ht="12.75">
      <c r="B40" s="180" t="s">
        <v>149</v>
      </c>
      <c r="C40" s="180"/>
      <c r="D40" s="180"/>
      <c r="E40" s="180"/>
      <c r="F40" s="180"/>
      <c r="G40" s="180"/>
      <c r="H40" s="180"/>
      <c r="I40" s="180"/>
    </row>
  </sheetData>
  <sheetProtection/>
  <mergeCells count="7">
    <mergeCell ref="B19:I19"/>
    <mergeCell ref="B3:I3"/>
    <mergeCell ref="B4:I4"/>
    <mergeCell ref="B15:I15"/>
    <mergeCell ref="B8:I8"/>
    <mergeCell ref="B10:I10"/>
    <mergeCell ref="B11:I11"/>
  </mergeCells>
  <printOptions/>
  <pageMargins left="0.5905511811023623" right="0.5905511811023623" top="0.5905511811023623" bottom="0.3937007874015748" header="0.5905511811023623" footer="0.3937007874015748"/>
  <pageSetup horizontalDpi="600" verticalDpi="600" orientation="portrait" r:id="rId1"/>
  <headerFooter alignWithMargins="0">
    <oddHeader>&amp;L&amp;9Organisme __&amp;UMunicipalité XYZ&amp;U_______________________&amp;R&amp;9Code géographique __&amp;U99999&amp;U_____</oddHeader>
    <oddFooter>&amp;LS22-9&amp;R
</oddFooter>
  </headerFooter>
</worksheet>
</file>

<file path=xl/worksheets/sheet3.xml><?xml version="1.0" encoding="utf-8"?>
<worksheet xmlns="http://schemas.openxmlformats.org/spreadsheetml/2006/main" xmlns:r="http://schemas.openxmlformats.org/officeDocument/2006/relationships">
  <sheetPr codeName="Feuil21"/>
  <dimension ref="A4:H56"/>
  <sheetViews>
    <sheetView zoomScalePageLayoutView="0" workbookViewId="0" topLeftCell="A1">
      <selection activeCell="G11" sqref="G11"/>
    </sheetView>
  </sheetViews>
  <sheetFormatPr defaultColWidth="11.421875" defaultRowHeight="12.75"/>
  <cols>
    <col min="1" max="1" width="14.28125" style="1" customWidth="1"/>
    <col min="2" max="3" width="11.421875" style="1" customWidth="1"/>
    <col min="4" max="4" width="10.57421875" style="1" customWidth="1"/>
    <col min="5" max="5" width="10.28125" style="1" customWidth="1"/>
    <col min="6" max="6" width="10.421875" style="1" customWidth="1"/>
    <col min="7" max="7" width="27.00390625" style="1" customWidth="1"/>
    <col min="8" max="8" width="11.00390625" style="1" customWidth="1"/>
    <col min="9" max="16384" width="11.421875" style="1" customWidth="1"/>
  </cols>
  <sheetData>
    <row r="4" spans="1:7" ht="12.75">
      <c r="A4" s="301"/>
      <c r="G4" s="704" t="s">
        <v>1246</v>
      </c>
    </row>
    <row r="5" ht="12.75">
      <c r="G5" s="704" t="s">
        <v>303</v>
      </c>
    </row>
    <row r="6" ht="12.75">
      <c r="G6" s="704"/>
    </row>
    <row r="8" spans="1:5" ht="13.5" thickBot="1">
      <c r="A8" s="15"/>
      <c r="B8" s="15"/>
      <c r="C8" s="15"/>
      <c r="D8" s="15"/>
      <c r="E8" s="15"/>
    </row>
    <row r="12" ht="12.75">
      <c r="A12" s="1" t="s">
        <v>496</v>
      </c>
    </row>
    <row r="13" ht="12.75">
      <c r="C13" s="1322"/>
    </row>
    <row r="15" spans="1:6" ht="12.75">
      <c r="A15" s="1" t="s">
        <v>393</v>
      </c>
      <c r="B15"/>
      <c r="C15" s="1083"/>
      <c r="F15" s="1" t="s">
        <v>1247</v>
      </c>
    </row>
    <row r="16" ht="12.75">
      <c r="G16" s="29"/>
    </row>
    <row r="17" ht="12.75">
      <c r="G17" s="19"/>
    </row>
    <row r="18" spans="1:6" ht="12.75">
      <c r="A18" s="365" t="s">
        <v>958</v>
      </c>
      <c r="B18" s="1323"/>
      <c r="C18" s="1323"/>
      <c r="D18" s="1323"/>
      <c r="F18" s="1" t="s">
        <v>1248</v>
      </c>
    </row>
    <row r="19" ht="12.75">
      <c r="C19" s="1060" t="s">
        <v>395</v>
      </c>
    </row>
    <row r="21" ht="12.75">
      <c r="A21" s="19"/>
    </row>
    <row r="34" spans="2:7" ht="12.75">
      <c r="B34" s="19"/>
      <c r="C34" s="1112"/>
      <c r="D34" s="19"/>
      <c r="E34" s="19"/>
      <c r="F34" s="19"/>
      <c r="G34" s="19"/>
    </row>
    <row r="35" spans="2:7" ht="12.75">
      <c r="B35" s="19"/>
      <c r="C35" s="19"/>
      <c r="D35" s="19"/>
      <c r="E35" s="19"/>
      <c r="F35" s="19"/>
      <c r="G35" s="19"/>
    </row>
    <row r="36" spans="2:7" ht="12.75">
      <c r="B36" s="19"/>
      <c r="C36" s="19"/>
      <c r="D36" s="19"/>
      <c r="E36" s="19"/>
      <c r="F36" s="19"/>
      <c r="G36" s="19"/>
    </row>
    <row r="37" spans="2:7" ht="12.75">
      <c r="B37" s="19"/>
      <c r="C37" s="1112"/>
      <c r="D37" s="19"/>
      <c r="E37" s="19"/>
      <c r="F37" s="19"/>
      <c r="G37" s="1112"/>
    </row>
    <row r="38" spans="2:7" ht="12.75">
      <c r="B38" s="1266"/>
      <c r="C38" s="1266"/>
      <c r="F38" s="1266"/>
      <c r="G38" s="1266"/>
    </row>
    <row r="40" spans="1:7" ht="12.75">
      <c r="A40" s="1" t="s">
        <v>1270</v>
      </c>
      <c r="B40" s="47"/>
      <c r="C40" s="550"/>
      <c r="D40" s="47"/>
      <c r="E40" s="1" t="s">
        <v>1249</v>
      </c>
      <c r="F40" s="47"/>
      <c r="G40" s="47"/>
    </row>
    <row r="43" spans="2:7" ht="12.75">
      <c r="B43" s="19"/>
      <c r="C43" s="1112"/>
      <c r="D43" s="19"/>
      <c r="F43" s="19"/>
      <c r="G43" s="1112"/>
    </row>
    <row r="44" spans="2:7" ht="12.75">
      <c r="B44" s="1266"/>
      <c r="C44" s="1266"/>
      <c r="F44" s="1266"/>
      <c r="G44" s="1266"/>
    </row>
    <row r="45" spans="2:7" ht="12.75">
      <c r="B45" s="1266"/>
      <c r="C45" s="1266"/>
      <c r="F45" s="1266"/>
      <c r="G45" s="1266"/>
    </row>
    <row r="46" spans="1:8" ht="12.75">
      <c r="A46" s="31"/>
      <c r="B46" s="31"/>
      <c r="C46" s="31"/>
      <c r="D46" s="31"/>
      <c r="E46" s="31"/>
      <c r="F46" s="708"/>
      <c r="G46" s="708"/>
      <c r="H46" s="708"/>
    </row>
    <row r="47" spans="1:8" ht="12.75">
      <c r="A47" s="31"/>
      <c r="B47" s="31"/>
      <c r="C47" s="31"/>
      <c r="D47" s="31"/>
      <c r="E47" s="31"/>
      <c r="F47" s="708"/>
      <c r="G47" s="708"/>
      <c r="H47" s="708"/>
    </row>
    <row r="48" spans="1:8" ht="12.75">
      <c r="A48" s="31"/>
      <c r="B48" s="31"/>
      <c r="C48" s="31"/>
      <c r="D48" s="31"/>
      <c r="E48" s="31"/>
      <c r="F48" s="708"/>
      <c r="G48" s="708"/>
      <c r="H48" s="708"/>
    </row>
    <row r="49" spans="1:8" ht="12.75">
      <c r="A49" s="31"/>
      <c r="B49" s="31"/>
      <c r="C49" s="31"/>
      <c r="D49" s="31"/>
      <c r="E49" s="31"/>
      <c r="F49" s="124"/>
      <c r="G49" s="444"/>
      <c r="H49" s="444"/>
    </row>
    <row r="50" spans="1:8" ht="12.75">
      <c r="A50" s="31"/>
      <c r="B50" s="31"/>
      <c r="C50" s="31"/>
      <c r="D50" s="31"/>
      <c r="E50" s="31"/>
      <c r="F50" s="124"/>
      <c r="G50" s="444"/>
      <c r="H50" s="444"/>
    </row>
    <row r="51" spans="1:8" ht="12.75">
      <c r="A51" s="31"/>
      <c r="B51" s="29"/>
      <c r="C51" s="31"/>
      <c r="D51" s="31"/>
      <c r="E51" s="31"/>
      <c r="F51" s="708"/>
      <c r="G51" s="708"/>
      <c r="H51" s="708"/>
    </row>
    <row r="52" spans="1:8" ht="12.75">
      <c r="A52" s="31"/>
      <c r="B52" s="31"/>
      <c r="C52" s="31"/>
      <c r="D52" s="31"/>
      <c r="E52" s="31"/>
      <c r="F52" s="708"/>
      <c r="G52" s="708"/>
      <c r="H52" s="708"/>
    </row>
    <row r="53" spans="1:8" ht="12.75">
      <c r="A53" s="709"/>
      <c r="B53" s="710"/>
      <c r="C53" s="709"/>
      <c r="D53" s="709"/>
      <c r="F53" s="711"/>
      <c r="H53" s="712"/>
    </row>
    <row r="54" spans="1:7" ht="12.75">
      <c r="A54" s="709"/>
      <c r="B54" s="709"/>
      <c r="C54" s="709"/>
      <c r="D54" s="29"/>
      <c r="E54" s="708"/>
      <c r="F54" s="708"/>
      <c r="G54" s="708"/>
    </row>
    <row r="56" spans="1:4" ht="12.75">
      <c r="A56" s="1324"/>
      <c r="B56" s="1325"/>
      <c r="C56" s="1326"/>
      <c r="D56" s="1325"/>
    </row>
  </sheetData>
  <sheetProtection/>
  <printOptions/>
  <pageMargins left="0.5905511811023623" right="0.4330708661417323" top="0.5905511811023623" bottom="0.3937007874015748" header="0.5905511811023623" footer="0.3937007874015748"/>
  <pageSetup horizontalDpi="600" verticalDpi="600" orientation="portrait" r:id="rId2"/>
  <headerFooter alignWithMargins="0">
    <oddHeader>&amp;L&amp;9Organisme __&amp;UMunicipalité XYZ&amp;U_______________________&amp;R&amp;9Code géographique __&amp;U99999&amp;U_____</oddHeader>
    <oddFooter>&amp;LS3</oddFooter>
  </headerFooter>
  <drawing r:id="rId1"/>
</worksheet>
</file>

<file path=xl/worksheets/sheet30.xml><?xml version="1.0" encoding="utf-8"?>
<worksheet xmlns="http://schemas.openxmlformats.org/spreadsheetml/2006/main" xmlns:r="http://schemas.openxmlformats.org/officeDocument/2006/relationships">
  <sheetPr codeName="Feuil42"/>
  <dimension ref="A3:H57"/>
  <sheetViews>
    <sheetView zoomScalePageLayoutView="0" workbookViewId="0" topLeftCell="A31">
      <selection activeCell="H54" sqref="H54"/>
    </sheetView>
  </sheetViews>
  <sheetFormatPr defaultColWidth="11.421875" defaultRowHeight="15" customHeight="1"/>
  <cols>
    <col min="1" max="1" width="57.28125" style="1" customWidth="1"/>
    <col min="2" max="2" width="2.7109375" style="301" customWidth="1"/>
    <col min="3" max="3" width="1.28515625" style="301" customWidth="1"/>
    <col min="4" max="4" width="15.7109375" style="28" customWidth="1"/>
    <col min="5" max="5" width="1.28515625" style="28" customWidth="1"/>
    <col min="6" max="6" width="2.140625" style="28" customWidth="1"/>
    <col min="7" max="7" width="1.28515625" style="1" customWidth="1"/>
    <col min="8" max="8" width="15.7109375" style="28" customWidth="1"/>
    <col min="9" max="9" width="1.28515625" style="1" customWidth="1"/>
    <col min="10" max="16384" width="11.421875" style="1" customWidth="1"/>
  </cols>
  <sheetData>
    <row r="2" ht="12.75" customHeight="1"/>
    <row r="3" spans="1:8" ht="12.75" customHeight="1">
      <c r="A3" s="558" t="s">
        <v>696</v>
      </c>
      <c r="B3" s="64"/>
      <c r="C3" s="64"/>
      <c r="D3" s="1531"/>
      <c r="E3" s="1531"/>
      <c r="F3" s="1531"/>
      <c r="G3" s="64"/>
      <c r="H3" s="1532"/>
    </row>
    <row r="4" spans="1:8" ht="12.75" customHeight="1">
      <c r="A4" s="1931" t="s">
        <v>839</v>
      </c>
      <c r="B4" s="1931"/>
      <c r="C4" s="1931"/>
      <c r="D4" s="1931"/>
      <c r="E4" s="1931"/>
      <c r="F4" s="1931"/>
      <c r="G4" s="1931"/>
      <c r="H4" s="1931"/>
    </row>
    <row r="5" spans="1:8" ht="12.75" customHeight="1">
      <c r="A5" s="1930" t="s">
        <v>1271</v>
      </c>
      <c r="B5" s="1930"/>
      <c r="C5" s="1930"/>
      <c r="D5" s="1930"/>
      <c r="E5" s="1930"/>
      <c r="F5" s="1930"/>
      <c r="G5" s="1930"/>
      <c r="H5" s="1930"/>
    </row>
    <row r="6" spans="1:8" ht="11.25" customHeight="1">
      <c r="A6" s="144"/>
      <c r="B6" s="302"/>
      <c r="C6" s="302"/>
      <c r="D6" s="205"/>
      <c r="E6" s="205"/>
      <c r="F6" s="205"/>
      <c r="G6" s="74"/>
      <c r="H6" s="206"/>
    </row>
    <row r="7" spans="1:8" ht="12.75" customHeight="1" thickBot="1">
      <c r="A7" s="198"/>
      <c r="B7" s="75"/>
      <c r="C7" s="75"/>
      <c r="D7" s="77" t="s">
        <v>614</v>
      </c>
      <c r="E7" s="77"/>
      <c r="F7" s="77"/>
      <c r="G7" s="76"/>
      <c r="H7" s="207" t="s">
        <v>615</v>
      </c>
    </row>
    <row r="8" spans="1:8" ht="9" customHeight="1">
      <c r="A8" s="8"/>
      <c r="B8" s="1339"/>
      <c r="C8" s="182"/>
      <c r="D8" s="183"/>
      <c r="E8" s="183"/>
      <c r="F8" s="183"/>
      <c r="G8" s="79"/>
      <c r="H8" s="208"/>
    </row>
    <row r="9" spans="1:8" ht="12.75" customHeight="1">
      <c r="A9" s="8" t="s">
        <v>663</v>
      </c>
      <c r="B9" s="1339"/>
      <c r="C9" s="182"/>
      <c r="D9" s="183"/>
      <c r="E9" s="183"/>
      <c r="F9" s="183"/>
      <c r="G9" s="79"/>
      <c r="H9" s="208"/>
    </row>
    <row r="10" spans="1:8" ht="12.75" customHeight="1">
      <c r="A10" s="63" t="s">
        <v>612</v>
      </c>
      <c r="B10" s="261">
        <v>1</v>
      </c>
      <c r="C10" s="303"/>
      <c r="D10" s="784">
        <f>'S11  Situat. fin. par org.'!$K$39</f>
        <v>2010928</v>
      </c>
      <c r="E10" s="109"/>
      <c r="F10" s="109"/>
      <c r="G10" s="247"/>
      <c r="H10" s="784">
        <v>6399184</v>
      </c>
    </row>
    <row r="11" spans="1:8" ht="12.75" customHeight="1">
      <c r="A11" s="31" t="s">
        <v>1050</v>
      </c>
      <c r="B11" s="41"/>
      <c r="C11" s="304"/>
      <c r="D11" s="786"/>
      <c r="E11" s="219"/>
      <c r="F11" s="219"/>
      <c r="G11" s="249"/>
      <c r="H11" s="786"/>
    </row>
    <row r="12" spans="1:8" ht="12.75" customHeight="1">
      <c r="A12" s="31" t="s">
        <v>1383</v>
      </c>
      <c r="B12" s="261">
        <f>B10+1</f>
        <v>2</v>
      </c>
      <c r="C12" s="303"/>
      <c r="D12" s="104">
        <f>D57</f>
        <v>9603840</v>
      </c>
      <c r="E12" s="219"/>
      <c r="F12" s="219"/>
      <c r="G12" s="249"/>
      <c r="H12" s="786">
        <f>H57</f>
        <v>7938571</v>
      </c>
    </row>
    <row r="13" spans="1:8" ht="12.75" customHeight="1">
      <c r="A13" s="29" t="s">
        <v>1164</v>
      </c>
      <c r="B13" s="261">
        <f>B12+1</f>
        <v>3</v>
      </c>
      <c r="C13" s="303"/>
      <c r="D13" s="784">
        <f>'S23-2  Excédent accumulé (2)'!D27</f>
        <v>-3742684</v>
      </c>
      <c r="E13" s="112"/>
      <c r="F13" s="112"/>
      <c r="G13" s="245"/>
      <c r="H13" s="784">
        <f>'S23-2  Excédent accumulé (2)'!H27</f>
        <v>-3001228</v>
      </c>
    </row>
    <row r="14" spans="1:8" ht="12.75" customHeight="1">
      <c r="A14" s="29" t="s">
        <v>1381</v>
      </c>
      <c r="B14" s="261">
        <f>B13+1</f>
        <v>4</v>
      </c>
      <c r="C14" s="303"/>
      <c r="D14" s="785">
        <f>'S23-2  Excédent accumulé (2)'!D32</f>
        <v>-37555706</v>
      </c>
      <c r="E14" s="112"/>
      <c r="F14" s="112"/>
      <c r="G14" s="245"/>
      <c r="H14" s="784">
        <f>'S23-2  Excédent accumulé (2)'!H32</f>
        <v>-32046057</v>
      </c>
    </row>
    <row r="15" spans="1:8" ht="12.75" customHeight="1">
      <c r="A15" s="54" t="s">
        <v>611</v>
      </c>
      <c r="B15" s="256">
        <f>B14+1</f>
        <v>5</v>
      </c>
      <c r="C15" s="305"/>
      <c r="D15" s="787">
        <f>'S23-2  Excédent accumulé (2)'!D52</f>
        <v>212191280</v>
      </c>
      <c r="E15" s="111"/>
      <c r="F15" s="111"/>
      <c r="G15" s="246"/>
      <c r="H15" s="787">
        <f>'S23-2  Excédent accumulé (2)'!H52</f>
        <v>196012368</v>
      </c>
    </row>
    <row r="16" spans="1:8" s="4" customFormat="1" ht="14.25" customHeight="1" thickBot="1">
      <c r="A16" s="15"/>
      <c r="B16" s="1343">
        <f>B15+1</f>
        <v>6</v>
      </c>
      <c r="C16" s="306"/>
      <c r="D16" s="788">
        <f>SUM(D10:D15)</f>
        <v>182507658</v>
      </c>
      <c r="E16" s="243"/>
      <c r="F16" s="243"/>
      <c r="G16" s="244"/>
      <c r="H16" s="788">
        <f>SUM(H10:H15)</f>
        <v>175302838</v>
      </c>
    </row>
    <row r="17" spans="1:8" ht="12.75" customHeight="1">
      <c r="A17" s="52"/>
      <c r="B17" s="1342"/>
      <c r="C17" s="307"/>
      <c r="D17" s="232"/>
      <c r="E17" s="232"/>
      <c r="F17" s="232"/>
      <c r="G17" s="211"/>
      <c r="H17" s="112"/>
    </row>
    <row r="18" spans="1:8" ht="14.25" customHeight="1">
      <c r="A18" s="52" t="s">
        <v>1176</v>
      </c>
      <c r="B18" s="1342"/>
      <c r="C18" s="307"/>
      <c r="D18" s="232"/>
      <c r="E18" s="232"/>
      <c r="F18" s="232"/>
      <c r="G18" s="211"/>
      <c r="H18" s="112"/>
    </row>
    <row r="19" spans="1:8" ht="10.5" customHeight="1">
      <c r="A19" s="52"/>
      <c r="B19" s="1342"/>
      <c r="C19" s="307"/>
      <c r="D19" s="232"/>
      <c r="E19" s="232"/>
      <c r="F19" s="232"/>
      <c r="G19" s="211"/>
      <c r="H19" s="112"/>
    </row>
    <row r="20" spans="1:8" s="19" customFormat="1" ht="12.75" customHeight="1">
      <c r="A20" s="144" t="s">
        <v>1382</v>
      </c>
      <c r="B20" s="254"/>
      <c r="C20" s="254"/>
      <c r="D20" s="182"/>
      <c r="E20" s="182"/>
      <c r="F20" s="182"/>
      <c r="G20" s="253"/>
      <c r="H20" s="208"/>
    </row>
    <row r="21" spans="1:8" s="19" customFormat="1" ht="12.75" customHeight="1">
      <c r="A21" s="52" t="s">
        <v>1383</v>
      </c>
      <c r="B21" s="254"/>
      <c r="C21" s="254"/>
      <c r="D21" s="182"/>
      <c r="E21" s="182"/>
      <c r="F21" s="182"/>
      <c r="G21" s="253"/>
      <c r="H21" s="208"/>
    </row>
    <row r="22" spans="1:8" ht="12.75" customHeight="1">
      <c r="A22" s="29" t="s">
        <v>1192</v>
      </c>
      <c r="B22" s="265"/>
      <c r="C22" s="265"/>
      <c r="D22" s="104"/>
      <c r="E22" s="104"/>
      <c r="F22" s="104"/>
      <c r="G22" s="266"/>
      <c r="H22" s="219"/>
    </row>
    <row r="23" spans="1:8" ht="12.75" customHeight="1">
      <c r="A23" s="29" t="s">
        <v>295</v>
      </c>
      <c r="B23" s="255">
        <f>B16+1</f>
        <v>7</v>
      </c>
      <c r="C23" s="285"/>
      <c r="D23" s="104"/>
      <c r="E23" s="104"/>
      <c r="F23" s="104"/>
      <c r="G23" s="266"/>
      <c r="H23" s="219">
        <v>1526694</v>
      </c>
    </row>
    <row r="24" spans="1:8" ht="12.75" customHeight="1">
      <c r="A24" s="120" t="s">
        <v>296</v>
      </c>
      <c r="B24" s="255">
        <f aca="true" t="shared" si="0" ref="B24:B33">B23+1</f>
        <v>8</v>
      </c>
      <c r="C24" s="285"/>
      <c r="D24" s="104">
        <v>4566250</v>
      </c>
      <c r="E24" s="104"/>
      <c r="F24" s="104"/>
      <c r="G24" s="266"/>
      <c r="H24" s="219"/>
    </row>
    <row r="25" spans="1:8" ht="12.75" customHeight="1">
      <c r="A25" s="29" t="s">
        <v>297</v>
      </c>
      <c r="B25" s="255">
        <f t="shared" si="0"/>
        <v>9</v>
      </c>
      <c r="C25" s="285"/>
      <c r="D25" s="104">
        <v>100002</v>
      </c>
      <c r="E25" s="104"/>
      <c r="F25" s="104"/>
      <c r="G25" s="266"/>
      <c r="H25" s="219">
        <v>100002</v>
      </c>
    </row>
    <row r="26" spans="1:8" ht="12.75" customHeight="1">
      <c r="A26" s="29" t="s">
        <v>298</v>
      </c>
      <c r="B26" s="255">
        <f t="shared" si="0"/>
        <v>10</v>
      </c>
      <c r="C26" s="285"/>
      <c r="D26" s="104">
        <v>242103</v>
      </c>
      <c r="E26" s="104"/>
      <c r="F26" s="104"/>
      <c r="G26" s="266"/>
      <c r="H26" s="104">
        <v>235185</v>
      </c>
    </row>
    <row r="27" spans="1:8" ht="12.75" customHeight="1">
      <c r="A27" s="29" t="s">
        <v>332</v>
      </c>
      <c r="B27" s="255">
        <f t="shared" si="0"/>
        <v>11</v>
      </c>
      <c r="C27" s="285"/>
      <c r="D27" s="104">
        <v>22826</v>
      </c>
      <c r="E27" s="104"/>
      <c r="F27" s="104"/>
      <c r="G27" s="266"/>
      <c r="H27" s="219">
        <v>86759</v>
      </c>
    </row>
    <row r="28" spans="1:8" ht="12.75" customHeight="1">
      <c r="A28" s="29" t="s">
        <v>331</v>
      </c>
      <c r="B28" s="255">
        <f>B27+1</f>
        <v>12</v>
      </c>
      <c r="C28" s="285"/>
      <c r="D28" s="104"/>
      <c r="E28" s="104"/>
      <c r="F28" s="104"/>
      <c r="G28" s="266"/>
      <c r="H28" s="219"/>
    </row>
    <row r="29" spans="1:8" ht="12.75" customHeight="1">
      <c r="A29" s="29" t="s">
        <v>1193</v>
      </c>
      <c r="B29" s="255">
        <f>B28+1</f>
        <v>13</v>
      </c>
      <c r="C29" s="285"/>
      <c r="D29" s="104"/>
      <c r="E29" s="104"/>
      <c r="F29" s="104"/>
      <c r="G29" s="266"/>
      <c r="H29" s="219"/>
    </row>
    <row r="30" spans="1:8" ht="12.75" customHeight="1">
      <c r="A30" s="29" t="s">
        <v>1193</v>
      </c>
      <c r="B30" s="255">
        <f>B29+1</f>
        <v>14</v>
      </c>
      <c r="C30" s="285"/>
      <c r="D30" s="104"/>
      <c r="E30" s="104"/>
      <c r="F30" s="104"/>
      <c r="G30" s="266"/>
      <c r="H30" s="219"/>
    </row>
    <row r="31" spans="1:8" ht="12.75" customHeight="1">
      <c r="A31" s="29" t="s">
        <v>1193</v>
      </c>
      <c r="B31" s="255">
        <f>B30+1</f>
        <v>15</v>
      </c>
      <c r="C31" s="285"/>
      <c r="D31" s="104"/>
      <c r="E31" s="104"/>
      <c r="F31" s="104"/>
      <c r="G31" s="266"/>
      <c r="H31" s="219"/>
    </row>
    <row r="32" spans="1:8" ht="12.75" customHeight="1">
      <c r="A32" s="29" t="s">
        <v>1193</v>
      </c>
      <c r="B32" s="255">
        <f>B31+1</f>
        <v>16</v>
      </c>
      <c r="C32" s="285"/>
      <c r="D32" s="104"/>
      <c r="E32" s="104"/>
      <c r="F32" s="104"/>
      <c r="G32" s="266"/>
      <c r="H32" s="219"/>
    </row>
    <row r="33" spans="1:8" ht="12.75" customHeight="1">
      <c r="A33" s="100"/>
      <c r="B33" s="263">
        <f t="shared" si="0"/>
        <v>17</v>
      </c>
      <c r="C33" s="286"/>
      <c r="D33" s="99">
        <f>SUM(D23:D32)</f>
        <v>4931181</v>
      </c>
      <c r="E33" s="99"/>
      <c r="F33" s="99"/>
      <c r="G33" s="267"/>
      <c r="H33" s="236">
        <f>SUM(H23:H32)</f>
        <v>1948640</v>
      </c>
    </row>
    <row r="34" spans="1:8" ht="12.75" customHeight="1">
      <c r="A34" s="29" t="s">
        <v>1194</v>
      </c>
      <c r="B34" s="265"/>
      <c r="C34" s="265"/>
      <c r="D34" s="104"/>
      <c r="E34" s="104"/>
      <c r="F34" s="104"/>
      <c r="G34" s="266"/>
      <c r="H34" s="219"/>
    </row>
    <row r="35" spans="1:8" ht="12.75" customHeight="1">
      <c r="A35" s="29" t="s">
        <v>1020</v>
      </c>
      <c r="B35" s="255">
        <f>B33+1</f>
        <v>18</v>
      </c>
      <c r="C35" s="285"/>
      <c r="D35" s="104">
        <v>1490651</v>
      </c>
      <c r="E35" s="104"/>
      <c r="F35" s="104"/>
      <c r="G35" s="266"/>
      <c r="H35" s="219">
        <v>1123451</v>
      </c>
    </row>
    <row r="36" spans="1:8" ht="12.75" customHeight="1">
      <c r="A36" s="29" t="s">
        <v>1193</v>
      </c>
      <c r="B36" s="255">
        <f aca="true" t="shared" si="1" ref="B36:B41">B35+1</f>
        <v>19</v>
      </c>
      <c r="C36" s="285"/>
      <c r="D36" s="104"/>
      <c r="E36" s="104"/>
      <c r="F36" s="104"/>
      <c r="G36" s="266"/>
      <c r="H36" s="219"/>
    </row>
    <row r="37" spans="1:8" ht="12.75" customHeight="1">
      <c r="A37" s="29" t="s">
        <v>1193</v>
      </c>
      <c r="B37" s="255">
        <f t="shared" si="1"/>
        <v>20</v>
      </c>
      <c r="C37" s="285"/>
      <c r="D37" s="104"/>
      <c r="E37" s="104"/>
      <c r="F37" s="104"/>
      <c r="G37" s="266"/>
      <c r="H37" s="219"/>
    </row>
    <row r="38" spans="1:8" ht="12.75" customHeight="1">
      <c r="A38" s="29" t="s">
        <v>1193</v>
      </c>
      <c r="B38" s="255">
        <f t="shared" si="1"/>
        <v>21</v>
      </c>
      <c r="C38" s="285"/>
      <c r="D38" s="104"/>
      <c r="E38" s="104"/>
      <c r="F38" s="104"/>
      <c r="G38" s="266"/>
      <c r="H38" s="219"/>
    </row>
    <row r="39" spans="1:8" ht="12.75" customHeight="1">
      <c r="A39" s="29" t="s">
        <v>1193</v>
      </c>
      <c r="B39" s="255">
        <f t="shared" si="1"/>
        <v>22</v>
      </c>
      <c r="C39" s="285"/>
      <c r="D39" s="104"/>
      <c r="E39" s="104"/>
      <c r="F39" s="104"/>
      <c r="G39" s="266"/>
      <c r="H39" s="219"/>
    </row>
    <row r="40" spans="1:8" ht="12.75" customHeight="1">
      <c r="A40" s="29" t="s">
        <v>1193</v>
      </c>
      <c r="B40" s="255">
        <f t="shared" si="1"/>
        <v>23</v>
      </c>
      <c r="C40" s="285"/>
      <c r="D40" s="104"/>
      <c r="E40" s="104"/>
      <c r="F40" s="104"/>
      <c r="G40" s="266"/>
      <c r="H40" s="219"/>
    </row>
    <row r="41" spans="1:8" ht="12.75" customHeight="1">
      <c r="A41" s="100"/>
      <c r="B41" s="263">
        <f t="shared" si="1"/>
        <v>24</v>
      </c>
      <c r="C41" s="286"/>
      <c r="D41" s="99">
        <f>SUM(D35:D40)</f>
        <v>1490651</v>
      </c>
      <c r="E41" s="99"/>
      <c r="F41" s="99"/>
      <c r="G41" s="267"/>
      <c r="H41" s="236">
        <f>SUM(H35:H40)</f>
        <v>1123451</v>
      </c>
    </row>
    <row r="42" spans="1:8" ht="12.75" customHeight="1">
      <c r="A42" s="29" t="s">
        <v>1195</v>
      </c>
      <c r="B42" s="265"/>
      <c r="C42" s="265"/>
      <c r="D42" s="104"/>
      <c r="E42" s="104"/>
      <c r="F42" s="104"/>
      <c r="G42" s="266"/>
      <c r="H42" s="219"/>
    </row>
    <row r="43" spans="1:8" ht="12.75" customHeight="1">
      <c r="A43" s="120" t="s">
        <v>1041</v>
      </c>
      <c r="B43" s="255">
        <f>B41+1</f>
        <v>25</v>
      </c>
      <c r="C43" s="285"/>
      <c r="D43" s="104">
        <v>0</v>
      </c>
      <c r="E43" s="104"/>
      <c r="F43" s="104"/>
      <c r="G43" s="266"/>
      <c r="H43" s="219">
        <v>1000000</v>
      </c>
    </row>
    <row r="44" spans="1:8" ht="12.75" customHeight="1">
      <c r="A44" s="1" t="s">
        <v>1042</v>
      </c>
      <c r="B44" s="255">
        <f>B43+1</f>
        <v>26</v>
      </c>
      <c r="C44" s="285"/>
      <c r="D44" s="104">
        <v>520562</v>
      </c>
      <c r="E44" s="104"/>
      <c r="F44" s="104"/>
      <c r="G44" s="266"/>
      <c r="H44" s="219">
        <v>628252</v>
      </c>
    </row>
    <row r="45" spans="1:8" ht="12.75" customHeight="1">
      <c r="A45" s="1" t="s">
        <v>293</v>
      </c>
      <c r="B45" s="255"/>
      <c r="C45" s="285"/>
      <c r="D45" s="104"/>
      <c r="E45" s="104"/>
      <c r="F45" s="104"/>
      <c r="G45" s="266"/>
      <c r="H45" s="219"/>
    </row>
    <row r="46" spans="1:8" ht="12.75" customHeight="1">
      <c r="A46" s="1" t="s">
        <v>294</v>
      </c>
      <c r="B46" s="255">
        <f>B44+1</f>
        <v>27</v>
      </c>
      <c r="C46" s="285"/>
      <c r="D46" s="104"/>
      <c r="E46" s="104"/>
      <c r="F46" s="104"/>
      <c r="G46" s="266"/>
      <c r="H46" s="219"/>
    </row>
    <row r="47" spans="1:8" ht="12.75" customHeight="1">
      <c r="A47" s="120" t="s">
        <v>1043</v>
      </c>
      <c r="B47" s="255">
        <f>B46+1</f>
        <v>28</v>
      </c>
      <c r="C47" s="285"/>
      <c r="D47" s="104">
        <v>1705</v>
      </c>
      <c r="E47" s="104"/>
      <c r="F47" s="104"/>
      <c r="G47" s="266"/>
      <c r="H47" s="219">
        <v>19183</v>
      </c>
    </row>
    <row r="48" spans="1:8" ht="12.75" customHeight="1">
      <c r="A48" s="120" t="s">
        <v>1044</v>
      </c>
      <c r="B48" s="255">
        <f>B47+1</f>
        <v>29</v>
      </c>
      <c r="C48" s="285"/>
      <c r="D48" s="104">
        <v>1751186</v>
      </c>
      <c r="E48" s="104"/>
      <c r="F48" s="104"/>
      <c r="G48" s="266"/>
      <c r="H48" s="219">
        <v>2439154</v>
      </c>
    </row>
    <row r="49" spans="1:8" ht="12.75" customHeight="1">
      <c r="A49" s="120" t="s">
        <v>1045</v>
      </c>
      <c r="B49" s="255">
        <f>B48+1</f>
        <v>30</v>
      </c>
      <c r="C49" s="285"/>
      <c r="D49" s="104"/>
      <c r="E49" s="104"/>
      <c r="F49" s="104"/>
      <c r="G49" s="266"/>
      <c r="H49" s="219"/>
    </row>
    <row r="50" spans="1:8" ht="12.75" customHeight="1">
      <c r="A50" s="120" t="s">
        <v>1046</v>
      </c>
      <c r="B50" s="255">
        <f>B49+1</f>
        <v>31</v>
      </c>
      <c r="C50" s="285"/>
      <c r="D50" s="104">
        <v>312944</v>
      </c>
      <c r="E50" s="104"/>
      <c r="F50" s="104"/>
      <c r="G50" s="266"/>
      <c r="H50" s="219">
        <v>207251</v>
      </c>
    </row>
    <row r="51" spans="1:8" ht="12.75" customHeight="1">
      <c r="A51" s="120" t="s">
        <v>1047</v>
      </c>
      <c r="B51" s="255"/>
      <c r="C51" s="285"/>
      <c r="D51" s="104"/>
      <c r="E51" s="104"/>
      <c r="F51" s="104"/>
      <c r="G51" s="266"/>
      <c r="H51" s="219"/>
    </row>
    <row r="52" spans="1:8" ht="12.75" customHeight="1">
      <c r="A52" s="120" t="s">
        <v>333</v>
      </c>
      <c r="B52" s="255">
        <f>B50+1</f>
        <v>32</v>
      </c>
      <c r="C52" s="285"/>
      <c r="D52" s="104">
        <v>583111</v>
      </c>
      <c r="E52" s="104"/>
      <c r="F52" s="104"/>
      <c r="G52" s="266"/>
      <c r="H52" s="219">
        <v>565750</v>
      </c>
    </row>
    <row r="53" spans="1:8" ht="12.75" customHeight="1">
      <c r="A53" s="120" t="s">
        <v>1021</v>
      </c>
      <c r="B53" s="255">
        <f>B52+1</f>
        <v>33</v>
      </c>
      <c r="C53" s="285"/>
      <c r="D53" s="2">
        <v>12500</v>
      </c>
      <c r="E53" s="104"/>
      <c r="F53" s="104"/>
      <c r="G53" s="266"/>
      <c r="H53" s="2">
        <v>6890</v>
      </c>
    </row>
    <row r="54" spans="1:8" ht="12.75" customHeight="1">
      <c r="A54" s="120" t="s">
        <v>1048</v>
      </c>
      <c r="B54" s="255">
        <f>B53+1</f>
        <v>34</v>
      </c>
      <c r="C54" s="285"/>
      <c r="D54" s="104"/>
      <c r="E54" s="104"/>
      <c r="F54" s="104"/>
      <c r="G54" s="266"/>
      <c r="H54" s="219"/>
    </row>
    <row r="55" spans="1:8" ht="12.75" customHeight="1">
      <c r="A55" s="120" t="s">
        <v>1049</v>
      </c>
      <c r="B55" s="255">
        <f>B54+1</f>
        <v>35</v>
      </c>
      <c r="C55" s="285"/>
      <c r="D55" s="104"/>
      <c r="E55" s="104"/>
      <c r="F55" s="104"/>
      <c r="G55" s="266"/>
      <c r="H55" s="219"/>
    </row>
    <row r="56" spans="1:8" ht="12.75" customHeight="1">
      <c r="A56" s="100"/>
      <c r="B56" s="263">
        <f>B55+1</f>
        <v>36</v>
      </c>
      <c r="C56" s="286"/>
      <c r="D56" s="99">
        <f>SUM(D43:D55)</f>
        <v>3182008</v>
      </c>
      <c r="E56" s="99"/>
      <c r="F56" s="99"/>
      <c r="G56" s="267"/>
      <c r="H56" s="236">
        <f>SUM(H43:H55)</f>
        <v>4866480</v>
      </c>
    </row>
    <row r="57" spans="1:8" ht="12.75" customHeight="1" thickBot="1">
      <c r="A57" s="58"/>
      <c r="B57" s="264">
        <f>B56+1</f>
        <v>37</v>
      </c>
      <c r="C57" s="309"/>
      <c r="D57" s="268">
        <f>D33+D41+D56</f>
        <v>9603840</v>
      </c>
      <c r="E57" s="268"/>
      <c r="F57" s="268"/>
      <c r="G57" s="269"/>
      <c r="H57" s="230">
        <f>H33+H41+H56</f>
        <v>7938571</v>
      </c>
    </row>
    <row r="58" ht="12.75" customHeight="1"/>
  </sheetData>
  <sheetProtection/>
  <mergeCells count="2">
    <mergeCell ref="A4:H4"/>
    <mergeCell ref="A5:H5"/>
  </mergeCells>
  <printOptions/>
  <pageMargins left="0.3937007874015748" right="0.3937007874015748" top="0.5905511811023623" bottom="0.3937007874015748" header="0.5905511811023623" footer="0.3937007874015748"/>
  <pageSetup horizontalDpi="600" verticalDpi="600" orientation="portrait" scale="95" r:id="rId1"/>
  <headerFooter alignWithMargins="0">
    <oddHeader>&amp;L&amp;9Organisme __&amp;UMunicipalité XYZ&amp;U_______________________&amp;R&amp;9Code géographique __&amp;U99999&amp;U_____</oddHeader>
    <oddFooter>&amp;LS23-1</oddFooter>
  </headerFooter>
</worksheet>
</file>

<file path=xl/worksheets/sheet31.xml><?xml version="1.0" encoding="utf-8"?>
<worksheet xmlns="http://schemas.openxmlformats.org/spreadsheetml/2006/main" xmlns:r="http://schemas.openxmlformats.org/officeDocument/2006/relationships">
  <sheetPr codeName="Feuil43"/>
  <dimension ref="A3:I54"/>
  <sheetViews>
    <sheetView zoomScalePageLayoutView="0" workbookViewId="0" topLeftCell="A34">
      <selection activeCell="K52" sqref="K52"/>
    </sheetView>
  </sheetViews>
  <sheetFormatPr defaultColWidth="11.421875" defaultRowHeight="15" customHeight="1"/>
  <cols>
    <col min="1" max="1" width="54.7109375" style="1" customWidth="1"/>
    <col min="2" max="2" width="2.7109375" style="301" customWidth="1"/>
    <col min="3" max="3" width="1.28515625" style="301" customWidth="1"/>
    <col min="4" max="4" width="15.7109375" style="28" customWidth="1"/>
    <col min="5" max="5" width="1.28515625" style="28" customWidth="1"/>
    <col min="6" max="6" width="2.140625" style="28" customWidth="1"/>
    <col min="7" max="7" width="1.28515625" style="1" customWidth="1"/>
    <col min="8" max="8" width="15.7109375" style="28" customWidth="1"/>
    <col min="9" max="9" width="1.28515625" style="1" customWidth="1"/>
    <col min="10" max="16384" width="11.421875" style="1" customWidth="1"/>
  </cols>
  <sheetData>
    <row r="2" ht="12.75" customHeight="1"/>
    <row r="3" spans="1:8" ht="12.75" customHeight="1">
      <c r="A3" s="558" t="s">
        <v>696</v>
      </c>
      <c r="B3" s="64"/>
      <c r="C3" s="64"/>
      <c r="D3" s="1531"/>
      <c r="E3" s="1531"/>
      <c r="F3" s="1531"/>
      <c r="G3" s="64"/>
      <c r="H3" s="1532"/>
    </row>
    <row r="4" spans="1:8" ht="12.75" customHeight="1">
      <c r="A4" s="1931" t="s">
        <v>840</v>
      </c>
      <c r="B4" s="1931"/>
      <c r="C4" s="1931"/>
      <c r="D4" s="1931"/>
      <c r="E4" s="1931"/>
      <c r="F4" s="1931"/>
      <c r="G4" s="1931"/>
      <c r="H4" s="1931"/>
    </row>
    <row r="5" spans="1:8" ht="12.75" customHeight="1">
      <c r="A5" s="1930" t="s">
        <v>1271</v>
      </c>
      <c r="B5" s="1930"/>
      <c r="C5" s="1930"/>
      <c r="D5" s="1930"/>
      <c r="E5" s="1930"/>
      <c r="F5" s="1930"/>
      <c r="G5" s="1930"/>
      <c r="H5" s="1930"/>
    </row>
    <row r="6" spans="1:8" ht="11.25" customHeight="1">
      <c r="A6" s="144"/>
      <c r="B6" s="302"/>
      <c r="C6" s="302"/>
      <c r="D6" s="205"/>
      <c r="E6" s="205"/>
      <c r="F6" s="205"/>
      <c r="G6" s="74"/>
      <c r="H6" s="206"/>
    </row>
    <row r="7" spans="1:8" ht="12.75" customHeight="1" thickBot="1">
      <c r="A7" s="198"/>
      <c r="B7" s="75"/>
      <c r="C7" s="75"/>
      <c r="D7" s="77" t="s">
        <v>614</v>
      </c>
      <c r="E7" s="77"/>
      <c r="F7" s="77"/>
      <c r="G7" s="76"/>
      <c r="H7" s="207" t="s">
        <v>615</v>
      </c>
    </row>
    <row r="8" spans="1:8" ht="9" customHeight="1">
      <c r="A8" s="8"/>
      <c r="B8" s="1339"/>
      <c r="C8" s="182"/>
      <c r="D8" s="183"/>
      <c r="E8" s="183"/>
      <c r="F8" s="183"/>
      <c r="G8" s="79"/>
      <c r="H8" s="208"/>
    </row>
    <row r="9" spans="1:2" ht="14.25" customHeight="1">
      <c r="A9" s="52" t="s">
        <v>797</v>
      </c>
      <c r="B9" s="41"/>
    </row>
    <row r="10" ht="12.75" customHeight="1">
      <c r="B10" s="41"/>
    </row>
    <row r="11" spans="1:8" ht="15" customHeight="1">
      <c r="A11" s="52" t="s">
        <v>1164</v>
      </c>
      <c r="B11" s="1342"/>
      <c r="C11" s="231"/>
      <c r="D11" s="232"/>
      <c r="E11" s="232"/>
      <c r="F11" s="232"/>
      <c r="G11" s="211"/>
      <c r="H11" s="112"/>
    </row>
    <row r="12" spans="1:8" ht="12.75" customHeight="1">
      <c r="A12" s="171" t="s">
        <v>868</v>
      </c>
      <c r="B12" s="255"/>
      <c r="C12" s="209"/>
      <c r="D12" s="200"/>
      <c r="E12" s="200"/>
      <c r="F12" s="200"/>
      <c r="G12" s="211"/>
      <c r="H12" s="112"/>
    </row>
    <row r="13" spans="1:8" ht="12.75" customHeight="1">
      <c r="A13" s="171" t="s">
        <v>675</v>
      </c>
      <c r="B13" s="265">
        <f>'S23-1  Excédent accumulé'!B57+1</f>
        <v>38</v>
      </c>
      <c r="C13" s="287"/>
      <c r="D13" s="112"/>
      <c r="E13" s="288"/>
      <c r="F13" s="112"/>
      <c r="G13" s="287"/>
      <c r="H13" s="112"/>
    </row>
    <row r="14" spans="1:8" ht="12.75" customHeight="1">
      <c r="A14" s="171" t="s">
        <v>12</v>
      </c>
      <c r="B14" s="265">
        <f>B13+1</f>
        <v>39</v>
      </c>
      <c r="C14" s="287"/>
      <c r="D14" s="112">
        <v>-211484</v>
      </c>
      <c r="E14" s="288"/>
      <c r="F14" s="112"/>
      <c r="G14" s="287"/>
      <c r="H14" s="112">
        <v>-245446</v>
      </c>
    </row>
    <row r="15" spans="1:8" ht="12.75" customHeight="1">
      <c r="A15" s="63" t="s">
        <v>10</v>
      </c>
      <c r="B15" s="265">
        <f>B14+1</f>
        <v>40</v>
      </c>
      <c r="C15" s="287"/>
      <c r="D15" s="1401"/>
      <c r="E15" s="288"/>
      <c r="F15" s="112"/>
      <c r="G15" s="287"/>
      <c r="H15" s="112">
        <v>-150782</v>
      </c>
    </row>
    <row r="16" spans="1:8" ht="12.75" customHeight="1">
      <c r="A16" s="171" t="s">
        <v>438</v>
      </c>
      <c r="B16" s="265"/>
      <c r="C16" s="273"/>
      <c r="D16" s="219"/>
      <c r="E16" s="219"/>
      <c r="F16" s="219"/>
      <c r="G16" s="211"/>
      <c r="H16" s="219"/>
    </row>
    <row r="17" spans="1:8" ht="12.75" customHeight="1">
      <c r="A17" s="171" t="s">
        <v>1276</v>
      </c>
      <c r="B17" s="265"/>
      <c r="C17" s="273"/>
      <c r="D17" s="219"/>
      <c r="E17" s="219"/>
      <c r="F17" s="219"/>
      <c r="G17" s="211"/>
      <c r="H17" s="219"/>
    </row>
    <row r="18" spans="1:8" ht="12.75" customHeight="1">
      <c r="A18" s="171" t="s">
        <v>13</v>
      </c>
      <c r="B18" s="1340">
        <f>B15+1</f>
        <v>41</v>
      </c>
      <c r="C18" s="287"/>
      <c r="D18" s="219">
        <v>-3531200</v>
      </c>
      <c r="E18" s="288"/>
      <c r="F18" s="219"/>
      <c r="G18" s="287"/>
      <c r="H18" s="219">
        <v>-2605000</v>
      </c>
    </row>
    <row r="19" spans="1:8" ht="12.75" customHeight="1">
      <c r="A19" s="171" t="s">
        <v>14</v>
      </c>
      <c r="B19" s="1340">
        <f>B18+1</f>
        <v>42</v>
      </c>
      <c r="C19" s="287"/>
      <c r="D19" s="219"/>
      <c r="E19" s="288"/>
      <c r="F19" s="219"/>
      <c r="G19" s="287"/>
      <c r="H19" s="219"/>
    </row>
    <row r="20" spans="1:8" ht="12.75" customHeight="1">
      <c r="A20" s="171" t="s">
        <v>869</v>
      </c>
      <c r="B20" s="41"/>
      <c r="C20" s="22"/>
      <c r="D20" s="219"/>
      <c r="E20" s="219"/>
      <c r="F20" s="219"/>
      <c r="G20" s="211"/>
      <c r="H20" s="219"/>
    </row>
    <row r="21" spans="1:8" ht="12.75" customHeight="1">
      <c r="A21" s="171" t="s">
        <v>13</v>
      </c>
      <c r="B21" s="1340">
        <f>B19+1</f>
        <v>43</v>
      </c>
      <c r="C21" s="287"/>
      <c r="D21" s="219"/>
      <c r="E21" s="288"/>
      <c r="F21" s="219"/>
      <c r="G21" s="287"/>
      <c r="H21" s="219"/>
    </row>
    <row r="22" spans="1:8" ht="12.75" customHeight="1">
      <c r="A22" s="171" t="s">
        <v>14</v>
      </c>
      <c r="B22" s="1340">
        <f>B21+1</f>
        <v>44</v>
      </c>
      <c r="C22" s="287"/>
      <c r="D22" s="219"/>
      <c r="E22" s="288"/>
      <c r="F22" s="219"/>
      <c r="G22" s="287"/>
      <c r="H22" s="219"/>
    </row>
    <row r="23" spans="1:8" ht="12.75" customHeight="1">
      <c r="A23" s="171" t="s">
        <v>15</v>
      </c>
      <c r="B23" s="1340">
        <f>B22+1</f>
        <v>45</v>
      </c>
      <c r="C23" s="287"/>
      <c r="D23" s="219"/>
      <c r="E23" s="288"/>
      <c r="F23" s="219"/>
      <c r="G23" s="287"/>
      <c r="H23" s="219"/>
    </row>
    <row r="24" spans="1:8" ht="12.75" customHeight="1">
      <c r="A24" s="272" t="s">
        <v>1289</v>
      </c>
      <c r="B24" s="41"/>
      <c r="C24" s="22"/>
      <c r="D24" s="219"/>
      <c r="E24" s="219"/>
      <c r="F24" s="219"/>
      <c r="G24" s="211"/>
      <c r="H24" s="219"/>
    </row>
    <row r="25" spans="1:8" ht="12.75" customHeight="1">
      <c r="A25" s="67" t="s">
        <v>1193</v>
      </c>
      <c r="B25" s="1340">
        <f>B23+1</f>
        <v>46</v>
      </c>
      <c r="C25" s="287"/>
      <c r="D25" s="219"/>
      <c r="E25" s="288"/>
      <c r="F25" s="219"/>
      <c r="G25" s="287"/>
      <c r="H25" s="219"/>
    </row>
    <row r="26" spans="1:8" ht="12.75" customHeight="1">
      <c r="A26" s="63" t="s">
        <v>1193</v>
      </c>
      <c r="B26" s="265">
        <f>B25+1</f>
        <v>47</v>
      </c>
      <c r="C26" s="287"/>
      <c r="D26" s="112"/>
      <c r="E26" s="288"/>
      <c r="F26" s="112"/>
      <c r="G26" s="287"/>
      <c r="H26" s="112"/>
    </row>
    <row r="27" spans="1:8" ht="15" customHeight="1" thickBot="1">
      <c r="A27" s="781"/>
      <c r="B27" s="1341">
        <f>B26+1</f>
        <v>48</v>
      </c>
      <c r="C27" s="782"/>
      <c r="D27" s="230">
        <f>SUM(D13:D26)</f>
        <v>-3742684</v>
      </c>
      <c r="E27" s="783"/>
      <c r="F27" s="230"/>
      <c r="G27" s="782"/>
      <c r="H27" s="230">
        <f>SUM(H13:H26)</f>
        <v>-3001228</v>
      </c>
    </row>
    <row r="28" spans="1:8" ht="12.75" customHeight="1">
      <c r="A28" s="63"/>
      <c r="B28" s="265"/>
      <c r="C28" s="287"/>
      <c r="D28" s="242"/>
      <c r="E28" s="288"/>
      <c r="F28" s="242"/>
      <c r="G28" s="287"/>
      <c r="H28" s="242"/>
    </row>
    <row r="29" spans="1:8" ht="12.75" customHeight="1">
      <c r="A29" s="52" t="s">
        <v>1381</v>
      </c>
      <c r="B29" s="255"/>
      <c r="C29" s="308"/>
      <c r="D29" s="200"/>
      <c r="E29" s="200"/>
      <c r="F29" s="200"/>
      <c r="G29" s="211"/>
      <c r="H29" s="112"/>
    </row>
    <row r="30" spans="1:8" ht="12.75" customHeight="1">
      <c r="A30" s="19" t="s">
        <v>1190</v>
      </c>
      <c r="B30" s="255">
        <f>B27+1</f>
        <v>49</v>
      </c>
      <c r="C30" s="285"/>
      <c r="D30" s="210">
        <v>2847732</v>
      </c>
      <c r="E30" s="210"/>
      <c r="F30" s="210"/>
      <c r="G30" s="211"/>
      <c r="H30" s="112">
        <v>2567896</v>
      </c>
    </row>
    <row r="31" spans="1:9" ht="12.75" customHeight="1">
      <c r="A31" s="19" t="s">
        <v>1191</v>
      </c>
      <c r="B31" s="255">
        <f>B30+1</f>
        <v>50</v>
      </c>
      <c r="C31" s="823" t="s">
        <v>1279</v>
      </c>
      <c r="D31" s="233">
        <v>40403438</v>
      </c>
      <c r="E31" s="765" t="s">
        <v>1280</v>
      </c>
      <c r="F31" s="233"/>
      <c r="G31" s="823" t="s">
        <v>1279</v>
      </c>
      <c r="H31" s="111">
        <v>34613953</v>
      </c>
      <c r="I31" s="765" t="s">
        <v>1280</v>
      </c>
    </row>
    <row r="32" spans="1:8" ht="15" customHeight="1" thickBot="1">
      <c r="A32" s="270"/>
      <c r="B32" s="264">
        <f>B31+1</f>
        <v>51</v>
      </c>
      <c r="C32" s="309"/>
      <c r="D32" s="228">
        <f>D30-D31</f>
        <v>-37555706</v>
      </c>
      <c r="E32" s="228"/>
      <c r="F32" s="228"/>
      <c r="G32" s="271"/>
      <c r="H32" s="230">
        <f>H30-H31</f>
        <v>-32046057</v>
      </c>
    </row>
    <row r="33" spans="1:8" ht="12.75" customHeight="1">
      <c r="A33" s="63"/>
      <c r="B33" s="265"/>
      <c r="C33" s="287"/>
      <c r="D33" s="242"/>
      <c r="E33" s="288"/>
      <c r="F33" s="242"/>
      <c r="G33" s="287"/>
      <c r="H33" s="242"/>
    </row>
    <row r="34" spans="1:8" ht="12.75" customHeight="1">
      <c r="A34" s="52" t="s">
        <v>611</v>
      </c>
      <c r="B34" s="255"/>
      <c r="C34" s="209"/>
      <c r="D34" s="200"/>
      <c r="E34" s="200"/>
      <c r="F34" s="200"/>
      <c r="G34" s="211"/>
      <c r="H34" s="112"/>
    </row>
    <row r="35" spans="1:8" ht="12.75" customHeight="1">
      <c r="A35" s="1" t="s">
        <v>1457</v>
      </c>
      <c r="B35" s="255"/>
      <c r="C35" s="209"/>
      <c r="D35" s="200"/>
      <c r="E35" s="200"/>
      <c r="F35" s="200"/>
      <c r="G35" s="211"/>
      <c r="H35" s="112"/>
    </row>
    <row r="36" spans="1:8" ht="12.75" customHeight="1">
      <c r="A36" s="1" t="s">
        <v>1008</v>
      </c>
      <c r="B36" s="1375">
        <f>B32+1</f>
        <v>52</v>
      </c>
      <c r="C36" s="209"/>
      <c r="D36" s="200">
        <f>'S22-7  Note 13'!$Q$51</f>
        <v>402229207</v>
      </c>
      <c r="E36" s="200"/>
      <c r="F36" s="200"/>
      <c r="G36" s="211"/>
      <c r="H36" s="200">
        <f>'S20  État situat. finan.'!$G$31</f>
        <v>366424017</v>
      </c>
    </row>
    <row r="37" spans="1:8" ht="12.75" customHeight="1">
      <c r="A37" s="1" t="s">
        <v>66</v>
      </c>
      <c r="B37" s="1375">
        <f>B36+1</f>
        <v>53</v>
      </c>
      <c r="C37" s="209"/>
      <c r="D37" s="112">
        <f>'S22-8  Note 14-17'!$I$12</f>
        <v>4588428</v>
      </c>
      <c r="E37" s="200"/>
      <c r="F37" s="200"/>
      <c r="G37" s="211"/>
      <c r="H37" s="200">
        <f>'S22-8  Note 14-17'!$K$12</f>
        <v>3621700</v>
      </c>
    </row>
    <row r="38" spans="1:8" ht="12.75" customHeight="1">
      <c r="A38" s="387" t="s">
        <v>67</v>
      </c>
      <c r="B38" s="1375">
        <f>B37+1</f>
        <v>54</v>
      </c>
      <c r="C38" s="209"/>
      <c r="D38" s="200"/>
      <c r="E38" s="200"/>
      <c r="F38" s="200"/>
      <c r="G38" s="211"/>
      <c r="H38" s="200">
        <f>'S20  État situat. finan.'!$G$12</f>
        <v>218652</v>
      </c>
    </row>
    <row r="39" spans="1:8" ht="12.75" customHeight="1">
      <c r="A39" s="1" t="s">
        <v>1407</v>
      </c>
      <c r="B39" s="1375">
        <f>B38+1</f>
        <v>55</v>
      </c>
      <c r="C39" s="209"/>
      <c r="D39" s="200"/>
      <c r="E39" s="200"/>
      <c r="F39" s="200"/>
      <c r="G39" s="211"/>
      <c r="H39" s="200"/>
    </row>
    <row r="40" spans="1:8" ht="12.75" customHeight="1">
      <c r="A40" s="1" t="s">
        <v>1408</v>
      </c>
      <c r="B40" s="1375">
        <f>B39+1</f>
        <v>56</v>
      </c>
      <c r="C40" s="209"/>
      <c r="D40" s="200"/>
      <c r="E40" s="200"/>
      <c r="F40" s="200"/>
      <c r="G40" s="211"/>
      <c r="H40" s="200"/>
    </row>
    <row r="41" spans="1:8" ht="12.75" customHeight="1">
      <c r="A41" s="33"/>
      <c r="B41" s="1376">
        <f>B40+1</f>
        <v>57</v>
      </c>
      <c r="C41" s="225"/>
      <c r="D41" s="214">
        <f>SUM(D36:D40)</f>
        <v>406817635</v>
      </c>
      <c r="E41" s="214"/>
      <c r="F41" s="214"/>
      <c r="G41" s="226"/>
      <c r="H41" s="236">
        <f>SUM(H36:H40)</f>
        <v>370264369</v>
      </c>
    </row>
    <row r="42" spans="2:8" ht="12.75" customHeight="1">
      <c r="B42" s="1375"/>
      <c r="C42" s="209"/>
      <c r="D42" s="200"/>
      <c r="E42" s="200"/>
      <c r="F42" s="200"/>
      <c r="G42" s="211"/>
      <c r="H42" s="112"/>
    </row>
    <row r="43" spans="1:8" ht="12.75" customHeight="1">
      <c r="A43" s="1" t="s">
        <v>1409</v>
      </c>
      <c r="B43" s="1375"/>
      <c r="C43" s="209"/>
      <c r="D43" s="200"/>
      <c r="E43" s="200"/>
      <c r="F43" s="200"/>
      <c r="G43" s="211"/>
      <c r="H43" s="112"/>
    </row>
    <row r="44" spans="1:8" ht="12.75" customHeight="1">
      <c r="A44" s="1" t="s">
        <v>103</v>
      </c>
      <c r="B44" s="1375">
        <f>B41+1</f>
        <v>58</v>
      </c>
      <c r="C44" s="209"/>
      <c r="D44" s="200">
        <f>'S22-6  Note 12'!$T$25</f>
        <v>234913057</v>
      </c>
      <c r="E44" s="200"/>
      <c r="F44" s="200"/>
      <c r="G44" s="211"/>
      <c r="H44" s="200">
        <f>'S22-6  Note 12'!$W$25</f>
        <v>216094443</v>
      </c>
    </row>
    <row r="45" spans="1:8" ht="12.75" customHeight="1">
      <c r="A45" s="120" t="s">
        <v>904</v>
      </c>
      <c r="B45" s="1375">
        <f>B44+1</f>
        <v>59</v>
      </c>
      <c r="C45" s="209"/>
      <c r="D45" s="112">
        <f>'S22-6  Note 12'!$T$23</f>
        <v>2596852</v>
      </c>
      <c r="E45" s="200"/>
      <c r="F45" s="200"/>
      <c r="G45" s="211"/>
      <c r="H45" s="200">
        <f>'S22-6  Note 12'!$W$23</f>
        <v>2329510</v>
      </c>
    </row>
    <row r="46" spans="1:8" ht="12.75" customHeight="1">
      <c r="A46" s="1" t="s">
        <v>1455</v>
      </c>
      <c r="B46" s="1375"/>
      <c r="C46" s="209"/>
      <c r="D46" s="200"/>
      <c r="E46" s="200"/>
      <c r="F46" s="200"/>
      <c r="G46" s="211"/>
      <c r="H46" s="112"/>
    </row>
    <row r="47" spans="1:9" ht="12.75" customHeight="1">
      <c r="A47" s="19" t="s">
        <v>1456</v>
      </c>
      <c r="B47" s="1375">
        <f>B45+1</f>
        <v>60</v>
      </c>
      <c r="C47" s="266" t="s">
        <v>1279</v>
      </c>
      <c r="D47" s="200">
        <f>'S37  Analyse dette LT'!$I$53</f>
        <v>42890198</v>
      </c>
      <c r="E47" s="1380" t="s">
        <v>1280</v>
      </c>
      <c r="F47" s="200"/>
      <c r="G47" s="266" t="s">
        <v>1279</v>
      </c>
      <c r="H47" s="200">
        <f>'S22-4  Note 4-7'!$I$31</f>
        <v>44550001</v>
      </c>
      <c r="I47" s="387" t="s">
        <v>1280</v>
      </c>
    </row>
    <row r="48" spans="1:9" ht="12.75" customHeight="1">
      <c r="A48" s="47" t="s">
        <v>664</v>
      </c>
      <c r="B48" s="1377">
        <f>B47+1</f>
        <v>61</v>
      </c>
      <c r="C48" s="280" t="s">
        <v>1279</v>
      </c>
      <c r="D48" s="222"/>
      <c r="E48" s="1381" t="s">
        <v>1280</v>
      </c>
      <c r="F48" s="222"/>
      <c r="G48" s="280" t="s">
        <v>1279</v>
      </c>
      <c r="H48" s="111"/>
      <c r="I48" s="387" t="s">
        <v>1280</v>
      </c>
    </row>
    <row r="49" spans="2:8" ht="12.75" customHeight="1">
      <c r="B49" s="1375">
        <f>B48+1</f>
        <v>62</v>
      </c>
      <c r="C49" s="209"/>
      <c r="D49" s="200">
        <f>D44+D45-D47-D48</f>
        <v>194619711</v>
      </c>
      <c r="E49" s="200"/>
      <c r="F49" s="200"/>
      <c r="G49" s="211"/>
      <c r="H49" s="200">
        <f>H44+H45-H47-H48</f>
        <v>173873952</v>
      </c>
    </row>
    <row r="50" spans="1:8" ht="12.75" customHeight="1">
      <c r="A50" s="1" t="s">
        <v>1150</v>
      </c>
      <c r="B50" s="1375">
        <f>B49+1</f>
        <v>63</v>
      </c>
      <c r="C50" s="209"/>
      <c r="D50" s="200">
        <v>6644</v>
      </c>
      <c r="E50" s="200"/>
      <c r="F50" s="200"/>
      <c r="G50" s="211"/>
      <c r="H50" s="112">
        <v>378049</v>
      </c>
    </row>
    <row r="51" spans="1:8" ht="12.75" customHeight="1">
      <c r="A51" s="546"/>
      <c r="B51" s="1376">
        <f>B50+1</f>
        <v>64</v>
      </c>
      <c r="C51" s="225"/>
      <c r="D51" s="214">
        <f>D49+D50</f>
        <v>194626355</v>
      </c>
      <c r="E51" s="214"/>
      <c r="F51" s="214"/>
      <c r="G51" s="226"/>
      <c r="H51" s="214">
        <f>H49+H50</f>
        <v>174252001</v>
      </c>
    </row>
    <row r="52" spans="1:8" ht="15" customHeight="1" thickBot="1">
      <c r="A52" s="15"/>
      <c r="B52" s="1378">
        <f>B51+1</f>
        <v>65</v>
      </c>
      <c r="C52" s="1373"/>
      <c r="D52" s="239">
        <f>D41-D51</f>
        <v>212191280</v>
      </c>
      <c r="E52" s="1374"/>
      <c r="F52" s="1374"/>
      <c r="G52" s="240"/>
      <c r="H52" s="239">
        <f>H41-H51</f>
        <v>196012368</v>
      </c>
    </row>
    <row r="53" spans="1:8" ht="15" customHeight="1">
      <c r="A53" s="29"/>
      <c r="B53" s="255"/>
      <c r="C53" s="209"/>
      <c r="D53" s="200"/>
      <c r="E53" s="200"/>
      <c r="F53" s="200"/>
      <c r="G53" s="211"/>
      <c r="H53" s="112"/>
    </row>
    <row r="54" spans="1:8" ht="15" customHeight="1">
      <c r="A54" s="52"/>
      <c r="B54" s="255"/>
      <c r="C54" s="209"/>
      <c r="D54" s="200"/>
      <c r="E54" s="200"/>
      <c r="F54" s="200"/>
      <c r="G54" s="211"/>
      <c r="H54" s="112"/>
    </row>
  </sheetData>
  <sheetProtection/>
  <mergeCells count="2">
    <mergeCell ref="A4:H4"/>
    <mergeCell ref="A5:H5"/>
  </mergeCells>
  <printOptions/>
  <pageMargins left="0.3937007874015748" right="0.3937007874015748" top="0.5905511811023623" bottom="0.3937007874015748" header="0.5905511811023623" footer="0.3937007874015748"/>
  <pageSetup horizontalDpi="600" verticalDpi="600" orientation="portrait" r:id="rId1"/>
  <headerFooter alignWithMargins="0">
    <oddHeader>&amp;L&amp;9Organisme __&amp;UMunicipalité XYZ_&amp;U______________________&amp;R&amp;9Code géographique __&amp;U99999&amp;U_____</oddHeader>
    <oddFooter>&amp;LS23-2</oddFooter>
  </headerFooter>
</worksheet>
</file>

<file path=xl/worksheets/sheet32.xml><?xml version="1.0" encoding="utf-8"?>
<worksheet xmlns="http://schemas.openxmlformats.org/spreadsheetml/2006/main" xmlns:r="http://schemas.openxmlformats.org/officeDocument/2006/relationships">
  <sheetPr codeName="Feuil25"/>
  <dimension ref="A3:P58"/>
  <sheetViews>
    <sheetView zoomScaleSheetLayoutView="100" zoomScalePageLayoutView="0" workbookViewId="0" topLeftCell="B37">
      <selection activeCell="B11" sqref="B11"/>
    </sheetView>
  </sheetViews>
  <sheetFormatPr defaultColWidth="11.421875" defaultRowHeight="12.75"/>
  <cols>
    <col min="1" max="1" width="1.7109375" style="761" customWidth="1"/>
    <col min="2" max="2" width="2.7109375" style="789" customWidth="1"/>
    <col min="3" max="3" width="11.421875" style="738" customWidth="1"/>
    <col min="4" max="4" width="19.00390625" style="738" customWidth="1"/>
    <col min="5" max="5" width="10.7109375" style="738" customWidth="1"/>
    <col min="6" max="6" width="3.140625" style="738" customWidth="1"/>
    <col min="7" max="7" width="12.7109375" style="738" customWidth="1"/>
    <col min="8" max="8" width="3.28125" style="738" customWidth="1"/>
    <col min="9" max="9" width="2.7109375" style="738" customWidth="1"/>
    <col min="10" max="10" width="1.28515625" style="765" customWidth="1"/>
    <col min="11" max="11" width="15.7109375" style="738" customWidth="1"/>
    <col min="12" max="12" width="1.28515625" style="765" customWidth="1"/>
    <col min="13" max="13" width="2.421875" style="738" customWidth="1"/>
    <col min="14" max="14" width="15.7109375" style="738" customWidth="1"/>
    <col min="15" max="15" width="1.28515625" style="765" customWidth="1"/>
    <col min="16" max="16" width="2.7109375" style="738" customWidth="1"/>
    <col min="17" max="17" width="3.140625" style="738" customWidth="1"/>
    <col min="18" max="16384" width="11.421875" style="738" customWidth="1"/>
  </cols>
  <sheetData>
    <row r="1" ht="12.75" customHeight="1"/>
    <row r="2" ht="12" customHeight="1"/>
    <row r="3" spans="3:15" ht="12.75">
      <c r="C3" s="558" t="s">
        <v>696</v>
      </c>
      <c r="D3" s="64"/>
      <c r="E3" s="64"/>
      <c r="F3" s="1531"/>
      <c r="G3" s="1531"/>
      <c r="H3" s="1531"/>
      <c r="I3" s="64"/>
      <c r="J3" s="1532"/>
      <c r="K3" s="792"/>
      <c r="L3" s="795"/>
      <c r="M3" s="792"/>
      <c r="N3" s="791"/>
      <c r="O3" s="795"/>
    </row>
    <row r="4" spans="2:15" ht="12.75">
      <c r="B4" s="790"/>
      <c r="C4" s="791" t="s">
        <v>697</v>
      </c>
      <c r="D4" s="792"/>
      <c r="E4" s="792"/>
      <c r="F4" s="792"/>
      <c r="G4" s="792"/>
      <c r="H4" s="793"/>
      <c r="I4" s="793"/>
      <c r="J4" s="794"/>
      <c r="K4" s="793"/>
      <c r="L4" s="794"/>
      <c r="M4" s="793"/>
      <c r="N4" s="793"/>
      <c r="O4" s="795"/>
    </row>
    <row r="5" spans="2:15" ht="12.75">
      <c r="B5" s="790"/>
      <c r="C5" s="791" t="s">
        <v>613</v>
      </c>
      <c r="D5" s="795"/>
      <c r="E5" s="795"/>
      <c r="F5" s="795"/>
      <c r="G5" s="795"/>
      <c r="H5" s="794"/>
      <c r="I5" s="794"/>
      <c r="J5" s="794"/>
      <c r="K5" s="794"/>
      <c r="L5" s="794"/>
      <c r="M5" s="794"/>
      <c r="N5" s="794"/>
      <c r="O5" s="795"/>
    </row>
    <row r="6" spans="3:16" ht="8.25" customHeight="1">
      <c r="C6" s="737"/>
      <c r="D6" s="758"/>
      <c r="E6" s="758"/>
      <c r="F6" s="796"/>
      <c r="G6" s="797"/>
      <c r="H6" s="798"/>
      <c r="I6" s="798"/>
      <c r="J6" s="799"/>
      <c r="K6" s="798"/>
      <c r="L6" s="799"/>
      <c r="M6" s="798"/>
      <c r="N6" s="798"/>
      <c r="O6" s="800"/>
      <c r="P6" s="761"/>
    </row>
    <row r="7" spans="1:15" ht="12.75" customHeight="1">
      <c r="A7" s="768" t="s">
        <v>822</v>
      </c>
      <c r="B7" s="801" t="s">
        <v>1177</v>
      </c>
      <c r="C7" s="1935" t="s">
        <v>1178</v>
      </c>
      <c r="D7" s="1935"/>
      <c r="E7" s="1935"/>
      <c r="F7" s="1935"/>
      <c r="G7" s="1935"/>
      <c r="H7" s="1935"/>
      <c r="I7" s="1935"/>
      <c r="J7" s="1935"/>
      <c r="K7" s="1935"/>
      <c r="L7" s="1935"/>
      <c r="M7" s="1935"/>
      <c r="N7" s="1935"/>
      <c r="O7" s="802"/>
    </row>
    <row r="8" spans="1:15" s="803" customFormat="1" ht="29.25" customHeight="1">
      <c r="A8" s="764"/>
      <c r="B8" s="804"/>
      <c r="C8" s="805"/>
      <c r="D8" s="805"/>
      <c r="E8" s="805"/>
      <c r="F8" s="805"/>
      <c r="G8" s="806" t="s">
        <v>1179</v>
      </c>
      <c r="H8" s="805"/>
      <c r="I8" s="805"/>
      <c r="J8" s="735"/>
      <c r="K8" s="806" t="s">
        <v>1180</v>
      </c>
      <c r="L8" s="735"/>
      <c r="N8" s="806" t="s">
        <v>1181</v>
      </c>
      <c r="O8" s="807"/>
    </row>
    <row r="9" spans="1:15" ht="12.75">
      <c r="A9" s="768" t="s">
        <v>822</v>
      </c>
      <c r="B9" s="763"/>
      <c r="C9" s="765" t="s">
        <v>1182</v>
      </c>
      <c r="F9" s="808" t="s">
        <v>1183</v>
      </c>
      <c r="G9" s="1593">
        <v>2</v>
      </c>
      <c r="I9" s="798">
        <f>F9+1</f>
        <v>2</v>
      </c>
      <c r="J9" s="799"/>
      <c r="K9" s="1580"/>
      <c r="L9" s="799"/>
      <c r="M9" s="798">
        <f>I9+1</f>
        <v>3</v>
      </c>
      <c r="N9" s="1580"/>
      <c r="O9" s="809"/>
    </row>
    <row r="10" spans="1:15" s="810" customFormat="1" ht="9.75" customHeight="1">
      <c r="A10" s="1511"/>
      <c r="B10" s="811"/>
      <c r="C10" s="812"/>
      <c r="E10" s="813"/>
      <c r="F10" s="814"/>
      <c r="G10" s="815"/>
      <c r="H10" s="816"/>
      <c r="I10" s="816"/>
      <c r="J10" s="817"/>
      <c r="K10" s="816"/>
      <c r="L10" s="817"/>
      <c r="M10" s="816"/>
      <c r="N10" s="816"/>
      <c r="O10" s="818"/>
    </row>
    <row r="11" spans="2:15" ht="12.75" customHeight="1">
      <c r="B11" s="1517"/>
      <c r="C11" s="1936" t="s">
        <v>786</v>
      </c>
      <c r="D11" s="1936"/>
      <c r="E11" s="1936"/>
      <c r="F11" s="1936"/>
      <c r="G11" s="1936"/>
      <c r="H11" s="1936"/>
      <c r="I11" s="1936"/>
      <c r="J11" s="1936"/>
      <c r="K11" s="1936"/>
      <c r="L11" s="1936"/>
      <c r="M11" s="1936"/>
      <c r="N11" s="1936"/>
      <c r="O11" s="819"/>
    </row>
    <row r="12" spans="2:16" ht="9.75" customHeight="1">
      <c r="B12" s="738"/>
      <c r="C12" s="820"/>
      <c r="D12" s="821"/>
      <c r="E12" s="821"/>
      <c r="H12" s="798"/>
      <c r="I12" s="798"/>
      <c r="J12" s="799"/>
      <c r="K12" s="798"/>
      <c r="L12" s="799"/>
      <c r="M12" s="798"/>
      <c r="N12" s="798"/>
      <c r="O12" s="809"/>
      <c r="P12" s="757"/>
    </row>
    <row r="13" spans="2:15" ht="12" customHeight="1">
      <c r="B13" s="779"/>
      <c r="G13" s="755"/>
      <c r="H13" s="748"/>
      <c r="I13" s="748"/>
      <c r="J13" s="780"/>
      <c r="K13" s="1534" t="s">
        <v>614</v>
      </c>
      <c r="L13" s="780"/>
      <c r="M13" s="755"/>
      <c r="N13" s="1534" t="s">
        <v>615</v>
      </c>
      <c r="O13" s="800"/>
    </row>
    <row r="14" spans="2:15" ht="12.75" customHeight="1">
      <c r="B14" s="779"/>
      <c r="C14" s="763" t="s">
        <v>343</v>
      </c>
      <c r="G14" s="755"/>
      <c r="H14" s="748"/>
      <c r="I14" s="748"/>
      <c r="J14" s="780"/>
      <c r="O14" s="800"/>
    </row>
    <row r="15" spans="1:16" ht="12.75" customHeight="1">
      <c r="A15" s="768" t="s">
        <v>822</v>
      </c>
      <c r="C15" s="1934" t="s">
        <v>344</v>
      </c>
      <c r="D15" s="1934"/>
      <c r="E15" s="1934"/>
      <c r="F15" s="1934"/>
      <c r="G15" s="1934"/>
      <c r="H15" s="1934"/>
      <c r="I15" s="822">
        <f>M9+1</f>
        <v>4</v>
      </c>
      <c r="J15" s="823"/>
      <c r="K15" s="753">
        <v>-2434000</v>
      </c>
      <c r="M15" s="765"/>
      <c r="N15" s="753">
        <v>-2750000</v>
      </c>
      <c r="O15" s="800"/>
      <c r="P15" s="741"/>
    </row>
    <row r="16" spans="1:16" ht="12.75">
      <c r="A16" s="768" t="s">
        <v>822</v>
      </c>
      <c r="C16" s="738" t="s">
        <v>1281</v>
      </c>
      <c r="I16" s="822">
        <f>I15+1</f>
        <v>5</v>
      </c>
      <c r="J16" s="768" t="s">
        <v>1279</v>
      </c>
      <c r="K16" s="753">
        <v>3068100</v>
      </c>
      <c r="L16" s="765" t="s">
        <v>1280</v>
      </c>
      <c r="M16" s="830" t="s">
        <v>1279</v>
      </c>
      <c r="N16" s="753">
        <v>3283000</v>
      </c>
      <c r="O16" s="765" t="s">
        <v>1280</v>
      </c>
      <c r="P16" s="741"/>
    </row>
    <row r="17" spans="1:16" ht="12.75">
      <c r="A17" s="768" t="s">
        <v>822</v>
      </c>
      <c r="C17" s="738" t="s">
        <v>345</v>
      </c>
      <c r="I17" s="822">
        <f>I16+1</f>
        <v>6</v>
      </c>
      <c r="J17" s="823"/>
      <c r="K17" s="753">
        <v>2617000</v>
      </c>
      <c r="M17" s="765"/>
      <c r="N17" s="753">
        <v>3599000</v>
      </c>
      <c r="O17" s="800"/>
      <c r="P17" s="741"/>
    </row>
    <row r="18" spans="1:16" ht="13.5" thickBot="1">
      <c r="A18" s="768" t="s">
        <v>822</v>
      </c>
      <c r="C18" s="738" t="s">
        <v>346</v>
      </c>
      <c r="I18" s="822">
        <f>I17+1</f>
        <v>7</v>
      </c>
      <c r="J18" s="823"/>
      <c r="K18" s="985">
        <f>K15-K16+K17</f>
        <v>-2885100</v>
      </c>
      <c r="M18" s="765"/>
      <c r="N18" s="985">
        <f>N15-N16+N17</f>
        <v>-2434000</v>
      </c>
      <c r="O18" s="800"/>
      <c r="P18" s="741"/>
    </row>
    <row r="19" spans="2:15" ht="9.75" customHeight="1">
      <c r="B19" s="801"/>
      <c r="C19" s="824"/>
      <c r="D19" s="825"/>
      <c r="E19" s="825"/>
      <c r="F19" s="742"/>
      <c r="G19" s="826"/>
      <c r="H19" s="798"/>
      <c r="I19" s="827"/>
      <c r="J19" s="828"/>
      <c r="K19" s="798"/>
      <c r="L19" s="799"/>
      <c r="M19" s="799"/>
      <c r="N19" s="798"/>
      <c r="O19" s="802"/>
    </row>
    <row r="20" spans="3:16" ht="12.75">
      <c r="C20" s="829" t="s">
        <v>913</v>
      </c>
      <c r="I20" s="822"/>
      <c r="J20" s="823"/>
      <c r="M20" s="765"/>
      <c r="O20" s="800"/>
      <c r="P20" s="741"/>
    </row>
    <row r="21" spans="1:16" ht="12.75" customHeight="1">
      <c r="A21" s="768" t="s">
        <v>822</v>
      </c>
      <c r="C21" s="1934" t="s">
        <v>139</v>
      </c>
      <c r="D21" s="1934"/>
      <c r="E21" s="1934"/>
      <c r="F21" s="1934"/>
      <c r="G21" s="1934"/>
      <c r="H21" s="1934"/>
      <c r="I21" s="822">
        <f>I18+1</f>
        <v>8</v>
      </c>
      <c r="J21" s="823"/>
      <c r="K21" s="753">
        <v>71326100</v>
      </c>
      <c r="M21" s="830"/>
      <c r="N21" s="753">
        <v>68488500</v>
      </c>
      <c r="O21" s="800"/>
      <c r="P21" s="741"/>
    </row>
    <row r="22" spans="1:16" ht="26.25" customHeight="1">
      <c r="A22" s="768" t="s">
        <v>822</v>
      </c>
      <c r="C22" s="1934" t="s">
        <v>340</v>
      </c>
      <c r="D22" s="1934"/>
      <c r="E22" s="1934"/>
      <c r="F22" s="1934"/>
      <c r="G22" s="1934"/>
      <c r="H22" s="1934"/>
      <c r="I22" s="822">
        <f aca="true" t="shared" si="0" ref="I22:I27">I21+1</f>
        <v>9</v>
      </c>
      <c r="J22" s="823" t="s">
        <v>1279</v>
      </c>
      <c r="K22" s="772">
        <v>79356700</v>
      </c>
      <c r="L22" s="765" t="s">
        <v>1280</v>
      </c>
      <c r="M22" s="830" t="s">
        <v>1279</v>
      </c>
      <c r="N22" s="772">
        <v>70131800</v>
      </c>
      <c r="O22" s="800" t="s">
        <v>1280</v>
      </c>
      <c r="P22" s="741"/>
    </row>
    <row r="23" spans="1:16" ht="12.75">
      <c r="A23" s="768" t="s">
        <v>822</v>
      </c>
      <c r="C23" s="738" t="s">
        <v>341</v>
      </c>
      <c r="I23" s="822">
        <f t="shared" si="0"/>
        <v>10</v>
      </c>
      <c r="J23" s="823"/>
      <c r="K23" s="753">
        <f>K21-K22</f>
        <v>-8030600</v>
      </c>
      <c r="M23" s="830"/>
      <c r="N23" s="753">
        <f>N21-N22</f>
        <v>-1643300</v>
      </c>
      <c r="O23" s="800"/>
      <c r="P23" s="741"/>
    </row>
    <row r="24" spans="1:16" ht="12.75">
      <c r="A24" s="768" t="s">
        <v>822</v>
      </c>
      <c r="C24" s="738" t="s">
        <v>342</v>
      </c>
      <c r="I24" s="822">
        <f t="shared" si="0"/>
        <v>11</v>
      </c>
      <c r="J24" s="823"/>
      <c r="K24" s="772">
        <v>5145500</v>
      </c>
      <c r="M24" s="830"/>
      <c r="N24" s="772">
        <v>945000</v>
      </c>
      <c r="O24" s="800"/>
      <c r="P24" s="741"/>
    </row>
    <row r="25" spans="1:16" ht="25.5" customHeight="1">
      <c r="A25" s="768" t="s">
        <v>822</v>
      </c>
      <c r="C25" s="1934" t="s">
        <v>925</v>
      </c>
      <c r="D25" s="1934"/>
      <c r="E25" s="1934"/>
      <c r="F25" s="1934"/>
      <c r="G25" s="1934"/>
      <c r="H25" s="1934"/>
      <c r="I25" s="822">
        <f t="shared" si="0"/>
        <v>12</v>
      </c>
      <c r="J25" s="823"/>
      <c r="K25" s="753">
        <f>SUM(K23:K24)</f>
        <v>-2885100</v>
      </c>
      <c r="M25" s="830"/>
      <c r="N25" s="753">
        <f>SUM(N23:N24)</f>
        <v>-698300</v>
      </c>
      <c r="O25" s="800"/>
      <c r="P25" s="741"/>
    </row>
    <row r="26" spans="1:16" ht="12.75">
      <c r="A26" s="768" t="s">
        <v>822</v>
      </c>
      <c r="C26" s="758" t="s">
        <v>805</v>
      </c>
      <c r="I26" s="822">
        <f t="shared" si="0"/>
        <v>13</v>
      </c>
      <c r="J26" s="823" t="s">
        <v>1279</v>
      </c>
      <c r="K26" s="772"/>
      <c r="L26" s="753" t="s">
        <v>1280</v>
      </c>
      <c r="M26" s="753" t="s">
        <v>1279</v>
      </c>
      <c r="N26" s="772">
        <v>1735700</v>
      </c>
      <c r="O26" s="800" t="s">
        <v>1280</v>
      </c>
      <c r="P26" s="741"/>
    </row>
    <row r="27" spans="1:16" ht="12.75" customHeight="1" thickBot="1">
      <c r="A27" s="768" t="s">
        <v>822</v>
      </c>
      <c r="C27" s="1934" t="s">
        <v>926</v>
      </c>
      <c r="D27" s="1934"/>
      <c r="E27" s="1934"/>
      <c r="F27" s="1934"/>
      <c r="G27" s="1934"/>
      <c r="H27" s="1934"/>
      <c r="I27" s="832">
        <f t="shared" si="0"/>
        <v>14</v>
      </c>
      <c r="J27" s="833"/>
      <c r="K27" s="985">
        <f>K25-K26</f>
        <v>-2885100</v>
      </c>
      <c r="L27" s="753"/>
      <c r="M27" s="753"/>
      <c r="N27" s="985">
        <f>N25-N26</f>
        <v>-2434000</v>
      </c>
      <c r="O27" s="800"/>
      <c r="P27" s="741"/>
    </row>
    <row r="28" spans="3:16" ht="9.75" customHeight="1">
      <c r="C28" s="754"/>
      <c r="D28" s="754"/>
      <c r="E28" s="754"/>
      <c r="F28" s="754"/>
      <c r="G28" s="754"/>
      <c r="H28" s="754"/>
      <c r="I28" s="834"/>
      <c r="J28" s="835"/>
      <c r="K28" s="755"/>
      <c r="M28" s="830"/>
      <c r="N28" s="755"/>
      <c r="O28" s="800"/>
      <c r="P28" s="741"/>
    </row>
    <row r="29" spans="3:16" ht="12.75" customHeight="1">
      <c r="C29" s="1935" t="s">
        <v>927</v>
      </c>
      <c r="D29" s="1935"/>
      <c r="E29" s="1935"/>
      <c r="F29" s="1935"/>
      <c r="G29" s="1935"/>
      <c r="H29" s="1935"/>
      <c r="I29" s="836"/>
      <c r="J29" s="836"/>
      <c r="K29" s="836"/>
      <c r="L29" s="836"/>
      <c r="M29" s="837"/>
      <c r="N29" s="746"/>
      <c r="O29" s="800"/>
      <c r="P29" s="741"/>
    </row>
    <row r="30" spans="3:15" ht="12.75">
      <c r="C30" s="1935" t="s">
        <v>347</v>
      </c>
      <c r="D30" s="1935"/>
      <c r="E30" s="1935"/>
      <c r="F30" s="1935"/>
      <c r="G30" s="1935"/>
      <c r="H30" s="1935"/>
      <c r="I30" s="836"/>
      <c r="J30" s="836"/>
      <c r="K30" s="836"/>
      <c r="L30" s="836"/>
      <c r="M30" s="837"/>
      <c r="N30" s="780"/>
      <c r="O30" s="800"/>
    </row>
    <row r="31" spans="1:15" ht="13.5" thickBot="1">
      <c r="A31" s="768" t="s">
        <v>822</v>
      </c>
      <c r="C31" s="751" t="s">
        <v>348</v>
      </c>
      <c r="D31" s="746"/>
      <c r="E31" s="746"/>
      <c r="F31" s="746"/>
      <c r="H31" s="748"/>
      <c r="I31" s="748">
        <f>'S24-1  Av. soc. futurs'!I27+1</f>
        <v>15</v>
      </c>
      <c r="J31" s="780"/>
      <c r="K31" s="1594" t="s">
        <v>920</v>
      </c>
      <c r="L31" s="780"/>
      <c r="M31" s="838"/>
      <c r="N31" s="1594" t="s">
        <v>920</v>
      </c>
      <c r="O31" s="800"/>
    </row>
    <row r="32" spans="1:15" ht="12.75">
      <c r="A32" s="768" t="s">
        <v>822</v>
      </c>
      <c r="C32" s="738" t="s">
        <v>139</v>
      </c>
      <c r="I32" s="839">
        <f>I31+1</f>
        <v>16</v>
      </c>
      <c r="J32" s="768"/>
      <c r="K32" s="753">
        <v>71326100</v>
      </c>
      <c r="M32" s="830"/>
      <c r="N32" s="753">
        <v>68488500</v>
      </c>
      <c r="O32" s="800"/>
    </row>
    <row r="33" spans="1:15" ht="12.75">
      <c r="A33" s="768" t="s">
        <v>822</v>
      </c>
      <c r="C33" s="1934" t="s">
        <v>349</v>
      </c>
      <c r="D33" s="1934"/>
      <c r="E33" s="1934"/>
      <c r="F33" s="1934"/>
      <c r="G33" s="1934"/>
      <c r="H33" s="1934"/>
      <c r="I33" s="839"/>
      <c r="J33" s="768"/>
      <c r="K33" s="780"/>
      <c r="M33" s="830"/>
      <c r="N33" s="780"/>
      <c r="O33" s="800"/>
    </row>
    <row r="34" spans="1:15" ht="12.75">
      <c r="A34" s="768" t="s">
        <v>822</v>
      </c>
      <c r="C34" s="738" t="s">
        <v>350</v>
      </c>
      <c r="I34" s="839">
        <f>I32+1</f>
        <v>17</v>
      </c>
      <c r="J34" s="768" t="s">
        <v>1279</v>
      </c>
      <c r="K34" s="772">
        <v>79356700</v>
      </c>
      <c r="L34" s="765" t="s">
        <v>1280</v>
      </c>
      <c r="M34" s="830" t="s">
        <v>1279</v>
      </c>
      <c r="N34" s="772">
        <v>70131800</v>
      </c>
      <c r="O34" s="800" t="s">
        <v>1280</v>
      </c>
    </row>
    <row r="35" spans="1:15" ht="13.5" thickBot="1">
      <c r="A35" s="768" t="s">
        <v>822</v>
      </c>
      <c r="C35" s="738" t="s">
        <v>1132</v>
      </c>
      <c r="I35" s="839">
        <f>I34+1</f>
        <v>18</v>
      </c>
      <c r="J35" s="768" t="s">
        <v>1279</v>
      </c>
      <c r="K35" s="985">
        <f>K34-K32</f>
        <v>8030600</v>
      </c>
      <c r="L35" s="765" t="s">
        <v>1280</v>
      </c>
      <c r="M35" s="830" t="s">
        <v>1279</v>
      </c>
      <c r="N35" s="985">
        <f>N34-N32</f>
        <v>1643300</v>
      </c>
      <c r="O35" s="800" t="s">
        <v>1280</v>
      </c>
    </row>
    <row r="36" spans="9:15" ht="9" customHeight="1">
      <c r="I36" s="839"/>
      <c r="J36" s="768"/>
      <c r="K36" s="765"/>
      <c r="M36" s="830"/>
      <c r="N36" s="765"/>
      <c r="O36" s="800"/>
    </row>
    <row r="37" spans="3:15" ht="12.75">
      <c r="C37" s="750" t="s">
        <v>1281</v>
      </c>
      <c r="D37" s="758"/>
      <c r="E37" s="758"/>
      <c r="F37" s="796"/>
      <c r="G37" s="840"/>
      <c r="H37" s="841"/>
      <c r="I37" s="842"/>
      <c r="J37" s="800"/>
      <c r="K37" s="799"/>
      <c r="L37" s="799"/>
      <c r="M37" s="843"/>
      <c r="N37" s="1575"/>
      <c r="O37" s="800"/>
    </row>
    <row r="38" spans="1:15" ht="12.75">
      <c r="A38" s="768" t="s">
        <v>822</v>
      </c>
      <c r="C38" s="1937" t="s">
        <v>1133</v>
      </c>
      <c r="D38" s="1937"/>
      <c r="E38" s="1937"/>
      <c r="F38" s="1937"/>
      <c r="G38" s="1937"/>
      <c r="H38" s="1937"/>
      <c r="I38" s="842">
        <f>I35+1</f>
        <v>19</v>
      </c>
      <c r="J38" s="800"/>
      <c r="K38" s="843">
        <v>4853900</v>
      </c>
      <c r="L38" s="799"/>
      <c r="M38" s="843"/>
      <c r="N38" s="1575">
        <v>4336900</v>
      </c>
      <c r="O38" s="800"/>
    </row>
    <row r="39" spans="1:15" ht="12.75">
      <c r="A39" s="768" t="s">
        <v>822</v>
      </c>
      <c r="C39" s="1937" t="s">
        <v>1134</v>
      </c>
      <c r="D39" s="1937"/>
      <c r="E39" s="1937"/>
      <c r="F39" s="1937"/>
      <c r="G39" s="1937"/>
      <c r="H39" s="1937"/>
      <c r="I39" s="842">
        <f>I38+1</f>
        <v>20</v>
      </c>
      <c r="J39" s="800"/>
      <c r="K39" s="1576"/>
      <c r="L39" s="799"/>
      <c r="M39" s="843"/>
      <c r="N39" s="1577"/>
      <c r="O39" s="800"/>
    </row>
    <row r="40" spans="1:15" ht="12.75" customHeight="1">
      <c r="A40" s="768" t="s">
        <v>822</v>
      </c>
      <c r="C40" s="734"/>
      <c r="D40" s="734"/>
      <c r="E40" s="734"/>
      <c r="F40" s="734"/>
      <c r="G40" s="734"/>
      <c r="H40" s="734"/>
      <c r="I40" s="842">
        <f>I39+1</f>
        <v>21</v>
      </c>
      <c r="J40" s="800"/>
      <c r="K40" s="843">
        <f>SUM(K38:K39)</f>
        <v>4853900</v>
      </c>
      <c r="L40" s="799"/>
      <c r="M40" s="843"/>
      <c r="N40" s="1575">
        <f>SUM(N38:N39)</f>
        <v>4336900</v>
      </c>
      <c r="O40" s="800"/>
    </row>
    <row r="41" spans="1:15" ht="12.75">
      <c r="A41" s="768" t="s">
        <v>822</v>
      </c>
      <c r="C41" s="1937" t="s">
        <v>233</v>
      </c>
      <c r="D41" s="1937"/>
      <c r="E41" s="1937"/>
      <c r="F41" s="1937"/>
      <c r="G41" s="1937"/>
      <c r="H41" s="1937"/>
      <c r="I41" s="842">
        <f>I40+1</f>
        <v>22</v>
      </c>
      <c r="J41" s="800" t="s">
        <v>1279</v>
      </c>
      <c r="K41" s="843">
        <v>1889500</v>
      </c>
      <c r="L41" s="799" t="s">
        <v>1280</v>
      </c>
      <c r="M41" s="843" t="s">
        <v>1279</v>
      </c>
      <c r="N41" s="1575">
        <v>1755900</v>
      </c>
      <c r="O41" s="800" t="s">
        <v>1280</v>
      </c>
    </row>
    <row r="42" spans="1:15" ht="12.75">
      <c r="A42" s="768"/>
      <c r="C42" s="1937" t="s">
        <v>234</v>
      </c>
      <c r="D42" s="1937"/>
      <c r="E42" s="1937"/>
      <c r="F42" s="1937"/>
      <c r="G42" s="1937"/>
      <c r="H42" s="1937"/>
      <c r="I42" s="842"/>
      <c r="J42" s="800"/>
      <c r="K42" s="799"/>
      <c r="L42" s="799"/>
      <c r="M42" s="843"/>
      <c r="N42" s="800"/>
      <c r="O42" s="800"/>
    </row>
    <row r="43" spans="1:15" ht="12.75">
      <c r="A43" s="768" t="s">
        <v>822</v>
      </c>
      <c r="C43" s="738" t="s">
        <v>235</v>
      </c>
      <c r="I43" s="842">
        <f>I41+1</f>
        <v>23</v>
      </c>
      <c r="J43" s="800" t="s">
        <v>1279</v>
      </c>
      <c r="K43" s="1576"/>
      <c r="L43" s="799" t="s">
        <v>1280</v>
      </c>
      <c r="M43" s="843" t="s">
        <v>1279</v>
      </c>
      <c r="N43" s="1577"/>
      <c r="O43" s="800" t="s">
        <v>1280</v>
      </c>
    </row>
    <row r="44" spans="1:15" ht="12.75" customHeight="1">
      <c r="A44" s="768" t="s">
        <v>822</v>
      </c>
      <c r="C44" s="734"/>
      <c r="D44" s="734"/>
      <c r="E44" s="734"/>
      <c r="F44" s="734"/>
      <c r="G44" s="734"/>
      <c r="H44" s="734"/>
      <c r="I44" s="842">
        <f>I43+1</f>
        <v>24</v>
      </c>
      <c r="J44" s="800"/>
      <c r="K44" s="843">
        <f>K40-K41-K43</f>
        <v>2964400</v>
      </c>
      <c r="L44" s="799"/>
      <c r="M44" s="843"/>
      <c r="N44" s="1575">
        <f>N40-N41-N43</f>
        <v>2581000</v>
      </c>
      <c r="O44" s="800"/>
    </row>
    <row r="45" spans="1:15" ht="12.75">
      <c r="A45" s="768" t="s">
        <v>822</v>
      </c>
      <c r="C45" s="751" t="s">
        <v>236</v>
      </c>
      <c r="D45" s="758"/>
      <c r="E45" s="758"/>
      <c r="F45" s="796"/>
      <c r="G45" s="840"/>
      <c r="H45" s="841"/>
      <c r="I45" s="842">
        <f>I44+1</f>
        <v>25</v>
      </c>
      <c r="J45" s="800"/>
      <c r="K45" s="843">
        <v>386300</v>
      </c>
      <c r="L45" s="799"/>
      <c r="M45" s="843"/>
      <c r="N45" s="1575">
        <v>268600</v>
      </c>
      <c r="O45" s="800"/>
    </row>
    <row r="46" spans="3:15" ht="12.75">
      <c r="C46" s="751" t="s">
        <v>237</v>
      </c>
      <c r="D46" s="758"/>
      <c r="E46" s="758"/>
      <c r="F46" s="796"/>
      <c r="G46" s="840"/>
      <c r="H46" s="841"/>
      <c r="I46" s="842"/>
      <c r="J46" s="800"/>
      <c r="K46" s="799"/>
      <c r="L46" s="799"/>
      <c r="M46" s="843"/>
      <c r="N46" s="800"/>
      <c r="O46" s="800"/>
    </row>
    <row r="47" spans="1:15" ht="12.75">
      <c r="A47" s="768" t="s">
        <v>822</v>
      </c>
      <c r="C47" s="751" t="s">
        <v>238</v>
      </c>
      <c r="D47" s="758"/>
      <c r="E47" s="758"/>
      <c r="F47" s="796"/>
      <c r="G47" s="840"/>
      <c r="H47" s="841"/>
      <c r="I47" s="842">
        <f>I45+1</f>
        <v>26</v>
      </c>
      <c r="J47" s="800"/>
      <c r="K47" s="799"/>
      <c r="L47" s="799"/>
      <c r="M47" s="843"/>
      <c r="N47" s="800"/>
      <c r="O47" s="800"/>
    </row>
    <row r="48" spans="1:15" ht="12.75">
      <c r="A48" s="768" t="s">
        <v>822</v>
      </c>
      <c r="C48" s="751" t="s">
        <v>239</v>
      </c>
      <c r="D48" s="758"/>
      <c r="E48" s="758"/>
      <c r="F48" s="796"/>
      <c r="G48" s="840"/>
      <c r="H48" s="841"/>
      <c r="I48" s="842">
        <f>I47+1</f>
        <v>27</v>
      </c>
      <c r="J48" s="800"/>
      <c r="K48" s="799"/>
      <c r="L48" s="799"/>
      <c r="M48" s="843"/>
      <c r="N48" s="800"/>
      <c r="O48" s="800"/>
    </row>
    <row r="49" spans="1:15" ht="12.75">
      <c r="A49" s="768" t="s">
        <v>822</v>
      </c>
      <c r="C49" s="751" t="s">
        <v>240</v>
      </c>
      <c r="D49" s="758"/>
      <c r="E49" s="758"/>
      <c r="F49" s="796"/>
      <c r="G49" s="840"/>
      <c r="H49" s="841"/>
      <c r="I49" s="842">
        <f>I48+1</f>
        <v>28</v>
      </c>
      <c r="J49" s="800"/>
      <c r="K49" s="799"/>
      <c r="L49" s="799"/>
      <c r="M49" s="843"/>
      <c r="N49" s="800"/>
      <c r="O49" s="800"/>
    </row>
    <row r="50" spans="1:15" ht="12.75">
      <c r="A50" s="768" t="s">
        <v>822</v>
      </c>
      <c r="C50" s="751" t="s">
        <v>241</v>
      </c>
      <c r="D50" s="758"/>
      <c r="E50" s="758"/>
      <c r="F50" s="796"/>
      <c r="G50" s="840"/>
      <c r="H50" s="841"/>
      <c r="I50" s="842">
        <f>I49+1</f>
        <v>29</v>
      </c>
      <c r="J50" s="800"/>
      <c r="K50" s="843">
        <v>-376300</v>
      </c>
      <c r="L50" s="799"/>
      <c r="M50" s="843"/>
      <c r="N50" s="1575">
        <v>376300</v>
      </c>
      <c r="O50" s="800"/>
    </row>
    <row r="51" spans="3:15" ht="12.75">
      <c r="C51" s="751" t="s">
        <v>242</v>
      </c>
      <c r="D51" s="758"/>
      <c r="E51" s="758"/>
      <c r="F51" s="796"/>
      <c r="G51" s="840"/>
      <c r="H51" s="841"/>
      <c r="I51" s="842"/>
      <c r="J51" s="800"/>
      <c r="K51" s="799"/>
      <c r="L51" s="799"/>
      <c r="M51" s="843"/>
      <c r="N51" s="800"/>
      <c r="O51" s="800"/>
    </row>
    <row r="52" spans="1:15" ht="12.75">
      <c r="A52" s="768" t="s">
        <v>822</v>
      </c>
      <c r="C52" s="751" t="s">
        <v>224</v>
      </c>
      <c r="D52" s="758"/>
      <c r="E52" s="758"/>
      <c r="F52" s="796"/>
      <c r="G52" s="840"/>
      <c r="H52" s="841"/>
      <c r="I52" s="842">
        <f>I50+1</f>
        <v>30</v>
      </c>
      <c r="J52" s="800"/>
      <c r="K52" s="799"/>
      <c r="L52" s="799"/>
      <c r="M52" s="843"/>
      <c r="N52" s="800"/>
      <c r="O52" s="800"/>
    </row>
    <row r="53" spans="1:15" ht="12.75">
      <c r="A53" s="768" t="s">
        <v>822</v>
      </c>
      <c r="C53" s="751" t="s">
        <v>224</v>
      </c>
      <c r="D53" s="758"/>
      <c r="E53" s="758"/>
      <c r="F53" s="796"/>
      <c r="G53" s="840"/>
      <c r="H53" s="841"/>
      <c r="I53" s="842">
        <f aca="true" t="shared" si="1" ref="I53:I58">I52+1</f>
        <v>31</v>
      </c>
      <c r="J53" s="800"/>
      <c r="K53" s="799"/>
      <c r="L53" s="799"/>
      <c r="M53" s="843"/>
      <c r="N53" s="800"/>
      <c r="O53" s="800"/>
    </row>
    <row r="54" spans="1:15" ht="13.5" thickBot="1">
      <c r="A54" s="768" t="s">
        <v>822</v>
      </c>
      <c r="C54" s="751" t="s">
        <v>243</v>
      </c>
      <c r="D54" s="758"/>
      <c r="E54" s="758"/>
      <c r="F54" s="796"/>
      <c r="G54" s="840"/>
      <c r="H54" s="841"/>
      <c r="I54" s="842">
        <f t="shared" si="1"/>
        <v>32</v>
      </c>
      <c r="J54" s="800"/>
      <c r="K54" s="1596">
        <f>SUM(K44:K53)</f>
        <v>2974400</v>
      </c>
      <c r="L54" s="799"/>
      <c r="M54" s="843"/>
      <c r="N54" s="1597">
        <f>SUM(N44:N53)</f>
        <v>3225900</v>
      </c>
      <c r="O54" s="800"/>
    </row>
    <row r="55" spans="1:15" ht="12.75">
      <c r="A55" s="768" t="s">
        <v>822</v>
      </c>
      <c r="C55" s="751" t="s">
        <v>1366</v>
      </c>
      <c r="D55" s="758"/>
      <c r="E55" s="758"/>
      <c r="F55" s="796"/>
      <c r="G55" s="840"/>
      <c r="H55" s="841"/>
      <c r="I55" s="842">
        <f t="shared" si="1"/>
        <v>33</v>
      </c>
      <c r="J55" s="800"/>
      <c r="K55" s="843">
        <v>4504600</v>
      </c>
      <c r="L55" s="799"/>
      <c r="M55" s="843"/>
      <c r="N55" s="1575">
        <v>4203700</v>
      </c>
      <c r="O55" s="800"/>
    </row>
    <row r="56" spans="1:15" ht="12.75">
      <c r="A56" s="768" t="s">
        <v>822</v>
      </c>
      <c r="C56" s="751" t="s">
        <v>244</v>
      </c>
      <c r="D56" s="758"/>
      <c r="E56" s="758"/>
      <c r="F56" s="796"/>
      <c r="G56" s="840"/>
      <c r="H56" s="841"/>
      <c r="I56" s="842">
        <f t="shared" si="1"/>
        <v>34</v>
      </c>
      <c r="J56" s="800" t="s">
        <v>1279</v>
      </c>
      <c r="K56" s="843">
        <v>4410900</v>
      </c>
      <c r="L56" s="799" t="s">
        <v>1280</v>
      </c>
      <c r="M56" s="843" t="s">
        <v>1279</v>
      </c>
      <c r="N56" s="1575">
        <v>4146600</v>
      </c>
      <c r="O56" s="800" t="s">
        <v>1280</v>
      </c>
    </row>
    <row r="57" spans="1:15" ht="13.5" thickBot="1">
      <c r="A57" s="768" t="s">
        <v>822</v>
      </c>
      <c r="C57" s="751" t="s">
        <v>1004</v>
      </c>
      <c r="D57" s="758"/>
      <c r="E57" s="758"/>
      <c r="F57" s="796"/>
      <c r="G57" s="840"/>
      <c r="H57" s="841"/>
      <c r="I57" s="842">
        <f t="shared" si="1"/>
        <v>35</v>
      </c>
      <c r="J57" s="800"/>
      <c r="K57" s="1596">
        <f>K55-K56</f>
        <v>93700</v>
      </c>
      <c r="L57" s="799"/>
      <c r="M57" s="843"/>
      <c r="N57" s="1597">
        <f>N55-N56</f>
        <v>57100</v>
      </c>
      <c r="O57" s="800"/>
    </row>
    <row r="58" spans="1:15" ht="13.5" thickBot="1">
      <c r="A58" s="768" t="s">
        <v>822</v>
      </c>
      <c r="C58" s="751" t="s">
        <v>1281</v>
      </c>
      <c r="D58" s="758"/>
      <c r="E58" s="758"/>
      <c r="F58" s="796"/>
      <c r="G58" s="840"/>
      <c r="H58" s="841"/>
      <c r="I58" s="842">
        <f t="shared" si="1"/>
        <v>36</v>
      </c>
      <c r="J58" s="800"/>
      <c r="K58" s="1598">
        <f>K54+K57</f>
        <v>3068100</v>
      </c>
      <c r="L58" s="799"/>
      <c r="M58" s="843"/>
      <c r="N58" s="1599">
        <f>N54+N57</f>
        <v>3283000</v>
      </c>
      <c r="O58" s="800"/>
    </row>
  </sheetData>
  <sheetProtection/>
  <mergeCells count="14">
    <mergeCell ref="C41:H41"/>
    <mergeCell ref="C42:H42"/>
    <mergeCell ref="C27:H27"/>
    <mergeCell ref="C29:H29"/>
    <mergeCell ref="C30:H30"/>
    <mergeCell ref="C33:H33"/>
    <mergeCell ref="C38:H38"/>
    <mergeCell ref="C39:H39"/>
    <mergeCell ref="C22:H22"/>
    <mergeCell ref="C25:H25"/>
    <mergeCell ref="C7:N7"/>
    <mergeCell ref="C11:N11"/>
    <mergeCell ref="C15:H15"/>
    <mergeCell ref="C21:H21"/>
  </mergeCells>
  <printOptions/>
  <pageMargins left="0.3937007874015748" right="0.3937007874015748" top="0.5905511811023623" bottom="0.3937007874015748" header="0.5905511811023623" footer="0.3937007874015748"/>
  <pageSetup horizontalDpi="600" verticalDpi="600" orientation="portrait" scale="95" r:id="rId1"/>
  <headerFooter alignWithMargins="0">
    <oddHeader>&amp;L&amp;9Organisme __&amp;UMunicipalité XYZ&amp;U_______________________&amp;R&amp;9Code géographique __&amp;U99999&amp;U_____</oddHeader>
    <oddFooter>&amp;LS24-1&amp;R
</oddFooter>
  </headerFooter>
</worksheet>
</file>

<file path=xl/worksheets/sheet33.xml><?xml version="1.0" encoding="utf-8"?>
<worksheet xmlns="http://schemas.openxmlformats.org/spreadsheetml/2006/main" xmlns:r="http://schemas.openxmlformats.org/officeDocument/2006/relationships">
  <sheetPr codeName="Feuil26"/>
  <dimension ref="A3:N55"/>
  <sheetViews>
    <sheetView zoomScaleSheetLayoutView="100" zoomScalePageLayoutView="0" workbookViewId="0" topLeftCell="A43">
      <selection activeCell="A1" sqref="A1:A16384"/>
    </sheetView>
  </sheetViews>
  <sheetFormatPr defaultColWidth="11.421875" defaultRowHeight="12.75"/>
  <cols>
    <col min="1" max="1" width="2.7109375" style="789" customWidth="1"/>
    <col min="2" max="2" width="11.421875" style="738" customWidth="1"/>
    <col min="3" max="3" width="19.00390625" style="738" customWidth="1"/>
    <col min="4" max="4" width="10.7109375" style="738" customWidth="1"/>
    <col min="5" max="5" width="3.140625" style="738" customWidth="1"/>
    <col min="6" max="6" width="13.421875" style="738" customWidth="1"/>
    <col min="7" max="7" width="1.28515625" style="738" customWidth="1"/>
    <col min="8" max="8" width="2.7109375" style="738" customWidth="1"/>
    <col min="9" max="9" width="1.28515625" style="765" customWidth="1"/>
    <col min="10" max="10" width="15.7109375" style="738" customWidth="1"/>
    <col min="11" max="11" width="1.28515625" style="765" customWidth="1"/>
    <col min="12" max="12" width="2.7109375" style="765" customWidth="1"/>
    <col min="13" max="13" width="15.7109375" style="738" customWidth="1"/>
    <col min="14" max="14" width="1.28515625" style="765" customWidth="1"/>
    <col min="15" max="15" width="2.7109375" style="738" customWidth="1"/>
    <col min="16" max="16" width="3.140625" style="738" customWidth="1"/>
    <col min="17" max="16384" width="11.421875" style="738" customWidth="1"/>
  </cols>
  <sheetData>
    <row r="3" spans="2:14" ht="12.75">
      <c r="B3" s="558" t="s">
        <v>696</v>
      </c>
      <c r="C3" s="64"/>
      <c r="D3" s="64"/>
      <c r="E3" s="1531"/>
      <c r="F3" s="1531"/>
      <c r="G3" s="1531"/>
      <c r="H3" s="64"/>
      <c r="I3" s="1532"/>
      <c r="J3" s="792"/>
      <c r="K3" s="795"/>
      <c r="L3" s="792"/>
      <c r="M3" s="791"/>
      <c r="N3" s="795"/>
    </row>
    <row r="4" spans="1:13" ht="12.75">
      <c r="A4" s="790"/>
      <c r="B4" s="791" t="s">
        <v>698</v>
      </c>
      <c r="C4" s="792"/>
      <c r="D4" s="792"/>
      <c r="E4" s="792"/>
      <c r="F4" s="792"/>
      <c r="G4" s="793"/>
      <c r="H4" s="793"/>
      <c r="I4" s="794"/>
      <c r="J4" s="793"/>
      <c r="K4" s="794"/>
      <c r="L4" s="794"/>
      <c r="M4" s="793"/>
    </row>
    <row r="5" spans="1:13" ht="12.75">
      <c r="A5" s="790"/>
      <c r="B5" s="791" t="s">
        <v>613</v>
      </c>
      <c r="C5" s="795"/>
      <c r="D5" s="795"/>
      <c r="E5" s="795"/>
      <c r="F5" s="795"/>
      <c r="G5" s="794"/>
      <c r="H5" s="794"/>
      <c r="I5" s="794"/>
      <c r="J5" s="794"/>
      <c r="K5" s="794"/>
      <c r="L5" s="794"/>
      <c r="M5" s="794"/>
    </row>
    <row r="6" spans="1:13" ht="12.75">
      <c r="A6" s="790"/>
      <c r="B6" s="750"/>
      <c r="C6" s="750"/>
      <c r="D6" s="750"/>
      <c r="E6" s="750"/>
      <c r="F6" s="795"/>
      <c r="G6" s="794"/>
      <c r="H6" s="794"/>
      <c r="I6" s="794"/>
      <c r="J6" s="794"/>
      <c r="K6" s="794"/>
      <c r="L6" s="794"/>
      <c r="M6" s="794"/>
    </row>
    <row r="7" spans="1:14" ht="12.75" customHeight="1" thickBot="1">
      <c r="A7" s="844"/>
      <c r="B7" s="845"/>
      <c r="C7" s="774"/>
      <c r="D7" s="774"/>
      <c r="E7" s="774"/>
      <c r="F7" s="774"/>
      <c r="G7" s="774"/>
      <c r="H7" s="774"/>
      <c r="I7" s="774"/>
      <c r="J7" s="744">
        <v>2009</v>
      </c>
      <c r="K7" s="774"/>
      <c r="L7" s="774"/>
      <c r="M7" s="744">
        <v>2008</v>
      </c>
      <c r="N7" s="758"/>
    </row>
    <row r="8" spans="2:9" ht="12.75" customHeight="1">
      <c r="B8" s="763"/>
      <c r="H8" s="839"/>
      <c r="I8" s="768"/>
    </row>
    <row r="9" spans="2:14" ht="12.75" customHeight="1">
      <c r="B9" s="763" t="s">
        <v>1005</v>
      </c>
      <c r="H9" s="847"/>
      <c r="I9" s="821"/>
      <c r="N9" s="800"/>
    </row>
    <row r="10" spans="2:14" ht="12.75" customHeight="1">
      <c r="B10" s="738" t="s">
        <v>1006</v>
      </c>
      <c r="H10" s="848">
        <f>'S24-1  Av. soc. futurs'!I58+1</f>
        <v>37</v>
      </c>
      <c r="I10" s="809"/>
      <c r="J10" s="843">
        <v>519800</v>
      </c>
      <c r="M10" s="843">
        <v>2933000</v>
      </c>
      <c r="N10" s="800"/>
    </row>
    <row r="11" spans="2:14" ht="12.75" customHeight="1">
      <c r="B11" s="738" t="s">
        <v>1032</v>
      </c>
      <c r="H11" s="848">
        <f>H10+1</f>
        <v>38</v>
      </c>
      <c r="I11" s="809" t="s">
        <v>1279</v>
      </c>
      <c r="J11" s="843">
        <v>4410900</v>
      </c>
      <c r="K11" s="765" t="s">
        <v>1280</v>
      </c>
      <c r="L11" s="830" t="s">
        <v>1279</v>
      </c>
      <c r="M11" s="843">
        <v>4146600</v>
      </c>
      <c r="N11" s="800" t="s">
        <v>1280</v>
      </c>
    </row>
    <row r="12" spans="2:14" ht="12.75" customHeight="1">
      <c r="B12" s="765" t="s">
        <v>1203</v>
      </c>
      <c r="H12" s="848">
        <f>H11+1</f>
        <v>39</v>
      </c>
      <c r="I12" s="809"/>
      <c r="J12" s="1602">
        <f>J10-J11</f>
        <v>-3891100</v>
      </c>
      <c r="M12" s="1602">
        <f>M10-M11</f>
        <v>-1213600</v>
      </c>
      <c r="N12" s="800"/>
    </row>
    <row r="13" spans="2:14" ht="12.75" customHeight="1">
      <c r="B13" s="1938" t="s">
        <v>798</v>
      </c>
      <c r="C13" s="1934"/>
      <c r="D13" s="1934"/>
      <c r="E13" s="1934"/>
      <c r="F13" s="1934"/>
      <c r="G13" s="1468"/>
      <c r="H13" s="848"/>
      <c r="I13" s="809"/>
      <c r="J13" s="1600"/>
      <c r="M13" s="1600"/>
      <c r="N13" s="800"/>
    </row>
    <row r="14" spans="2:14" ht="12.75" customHeight="1">
      <c r="B14" s="1938" t="s">
        <v>788</v>
      </c>
      <c r="C14" s="1934"/>
      <c r="D14" s="754"/>
      <c r="E14" s="754"/>
      <c r="F14" s="754"/>
      <c r="G14" s="754"/>
      <c r="H14" s="848">
        <f>H12+1</f>
        <v>40</v>
      </c>
      <c r="I14" s="809"/>
      <c r="J14" s="843">
        <v>-2811100</v>
      </c>
      <c r="M14" s="843"/>
      <c r="N14" s="800"/>
    </row>
    <row r="15" spans="2:14" ht="12.75" customHeight="1">
      <c r="B15" s="765" t="s">
        <v>467</v>
      </c>
      <c r="H15" s="848">
        <f>H14+1</f>
        <v>41</v>
      </c>
      <c r="I15" s="809"/>
      <c r="J15" s="843">
        <v>2944700</v>
      </c>
      <c r="M15" s="843">
        <v>1839500</v>
      </c>
      <c r="N15" s="800"/>
    </row>
    <row r="16" spans="2:14" ht="12.75" customHeight="1">
      <c r="B16" s="1938" t="s">
        <v>468</v>
      </c>
      <c r="C16" s="1938"/>
      <c r="D16" s="1938"/>
      <c r="E16" s="1938"/>
      <c r="F16" s="1938"/>
      <c r="G16" s="807"/>
      <c r="H16" s="848"/>
      <c r="I16" s="809"/>
      <c r="J16" s="843"/>
      <c r="M16" s="843"/>
      <c r="N16" s="800"/>
    </row>
    <row r="17" spans="2:14" ht="12.75" customHeight="1">
      <c r="B17" s="1938" t="s">
        <v>469</v>
      </c>
      <c r="C17" s="1938"/>
      <c r="D17" s="1938"/>
      <c r="E17" s="735"/>
      <c r="F17" s="735"/>
      <c r="G17" s="735"/>
      <c r="H17" s="848">
        <f>H15+1</f>
        <v>42</v>
      </c>
      <c r="I17" s="809"/>
      <c r="J17" s="843">
        <v>59512300</v>
      </c>
      <c r="M17" s="843">
        <v>68488500</v>
      </c>
      <c r="N17" s="800"/>
    </row>
    <row r="18" spans="2:14" ht="12.75" customHeight="1">
      <c r="B18" s="1938" t="s">
        <v>1131</v>
      </c>
      <c r="C18" s="1938"/>
      <c r="D18" s="1938"/>
      <c r="E18" s="1938"/>
      <c r="F18" s="1938"/>
      <c r="G18" s="807"/>
      <c r="H18" s="848"/>
      <c r="I18" s="809"/>
      <c r="J18" s="843"/>
      <c r="M18" s="843"/>
      <c r="N18" s="800"/>
    </row>
    <row r="19" spans="2:14" ht="12.75" customHeight="1">
      <c r="B19" s="1938" t="s">
        <v>1267</v>
      </c>
      <c r="C19" s="1938"/>
      <c r="D19" s="1938"/>
      <c r="E19" s="1938"/>
      <c r="F19" s="1938"/>
      <c r="G19" s="735"/>
      <c r="H19" s="848">
        <f>H17+1</f>
        <v>43</v>
      </c>
      <c r="I19" s="809"/>
      <c r="J19" s="843">
        <v>333000</v>
      </c>
      <c r="M19" s="843">
        <v>1479400</v>
      </c>
      <c r="N19" s="800"/>
    </row>
    <row r="20" spans="2:14" ht="12.75" customHeight="1">
      <c r="B20" s="765" t="s">
        <v>981</v>
      </c>
      <c r="H20" s="848">
        <f>H19+1</f>
        <v>44</v>
      </c>
      <c r="I20" s="809"/>
      <c r="J20" s="843">
        <v>15</v>
      </c>
      <c r="M20" s="843">
        <v>15</v>
      </c>
      <c r="N20" s="800"/>
    </row>
    <row r="21" spans="2:13" ht="12.75" customHeight="1">
      <c r="B21" s="763"/>
      <c r="H21" s="839"/>
      <c r="I21" s="768"/>
      <c r="J21" s="830"/>
      <c r="M21" s="830"/>
    </row>
    <row r="22" spans="1:13" ht="13.5" customHeight="1">
      <c r="A22" s="763"/>
      <c r="B22" s="1939" t="s">
        <v>200</v>
      </c>
      <c r="C22" s="1940"/>
      <c r="D22" s="1940"/>
      <c r="E22" s="1940"/>
      <c r="F22" s="1940"/>
      <c r="H22" s="839"/>
      <c r="I22" s="768"/>
      <c r="J22" s="1575"/>
      <c r="K22" s="800"/>
      <c r="L22" s="800"/>
      <c r="M22" s="1575"/>
    </row>
    <row r="23" spans="1:13" ht="13.5" customHeight="1">
      <c r="A23" s="763"/>
      <c r="B23" s="849" t="s">
        <v>982</v>
      </c>
      <c r="C23" s="736"/>
      <c r="D23" s="736"/>
      <c r="E23" s="736"/>
      <c r="F23" s="736"/>
      <c r="H23" s="839"/>
      <c r="I23" s="768"/>
      <c r="J23" s="1575"/>
      <c r="K23" s="800"/>
      <c r="L23" s="800"/>
      <c r="M23" s="1575"/>
    </row>
    <row r="24" spans="1:13" ht="12.75" customHeight="1">
      <c r="A24" s="758"/>
      <c r="B24" s="758" t="s">
        <v>720</v>
      </c>
      <c r="C24" s="758"/>
      <c r="D24" s="758"/>
      <c r="E24" s="758"/>
      <c r="F24" s="746"/>
      <c r="G24" s="850"/>
      <c r="H24" s="848">
        <f>H20+1</f>
        <v>45</v>
      </c>
      <c r="I24" s="809"/>
      <c r="J24" s="1603">
        <v>0.0625</v>
      </c>
      <c r="K24" s="799"/>
      <c r="L24" s="799"/>
      <c r="M24" s="1603">
        <v>0.065</v>
      </c>
    </row>
    <row r="25" spans="1:13" ht="12.75">
      <c r="A25" s="758"/>
      <c r="B25" s="751" t="s">
        <v>722</v>
      </c>
      <c r="C25" s="758"/>
      <c r="D25" s="758"/>
      <c r="E25" s="758"/>
      <c r="F25" s="746"/>
      <c r="G25" s="850"/>
      <c r="H25" s="848">
        <f aca="true" t="shared" si="0" ref="H25:H30">H24+1</f>
        <v>46</v>
      </c>
      <c r="I25" s="809"/>
      <c r="J25" s="1603">
        <v>0.0625</v>
      </c>
      <c r="K25" s="799"/>
      <c r="L25" s="799"/>
      <c r="M25" s="1603">
        <v>0.065</v>
      </c>
    </row>
    <row r="26" spans="1:13" ht="12.75">
      <c r="A26" s="758"/>
      <c r="B26" s="751" t="s">
        <v>723</v>
      </c>
      <c r="C26" s="758"/>
      <c r="D26" s="758"/>
      <c r="E26" s="758"/>
      <c r="G26" s="850"/>
      <c r="H26" s="848">
        <f t="shared" si="0"/>
        <v>47</v>
      </c>
      <c r="I26" s="809"/>
      <c r="J26" s="1603">
        <v>0.03</v>
      </c>
      <c r="K26" s="799"/>
      <c r="L26" s="799"/>
      <c r="M26" s="1603">
        <v>0.035</v>
      </c>
    </row>
    <row r="27" spans="1:13" ht="12.75">
      <c r="A27" s="738"/>
      <c r="B27" s="758" t="s">
        <v>724</v>
      </c>
      <c r="C27" s="758"/>
      <c r="D27" s="758"/>
      <c r="E27" s="758"/>
      <c r="G27" s="850"/>
      <c r="H27" s="848">
        <f t="shared" si="0"/>
        <v>48</v>
      </c>
      <c r="I27" s="809"/>
      <c r="J27" s="1603">
        <v>0.0263</v>
      </c>
      <c r="K27" s="799"/>
      <c r="L27" s="799"/>
      <c r="M27" s="1603">
        <v>0.0287</v>
      </c>
    </row>
    <row r="28" spans="1:13" ht="12.75">
      <c r="A28" s="852"/>
      <c r="B28" s="1941" t="s">
        <v>725</v>
      </c>
      <c r="C28" s="1941"/>
      <c r="D28" s="1941"/>
      <c r="E28" s="1941"/>
      <c r="F28" s="1941"/>
      <c r="G28" s="850"/>
      <c r="H28" s="848">
        <f t="shared" si="0"/>
        <v>49</v>
      </c>
      <c r="I28" s="809"/>
      <c r="J28" s="1603" t="s">
        <v>721</v>
      </c>
      <c r="K28" s="799"/>
      <c r="L28" s="799"/>
      <c r="M28" s="1603" t="s">
        <v>721</v>
      </c>
    </row>
    <row r="29" spans="1:13" ht="12.75">
      <c r="A29" s="852"/>
      <c r="B29" s="1941" t="s">
        <v>726</v>
      </c>
      <c r="C29" s="1941"/>
      <c r="D29" s="1941"/>
      <c r="E29" s="1941"/>
      <c r="F29" s="1941"/>
      <c r="G29" s="850"/>
      <c r="H29" s="848">
        <f t="shared" si="0"/>
        <v>50</v>
      </c>
      <c r="I29" s="809"/>
      <c r="J29" s="1603" t="s">
        <v>721</v>
      </c>
      <c r="K29" s="799"/>
      <c r="L29" s="799"/>
      <c r="M29" s="1603" t="s">
        <v>721</v>
      </c>
    </row>
    <row r="30" spans="2:13" ht="12.75" customHeight="1">
      <c r="B30" s="1937" t="s">
        <v>727</v>
      </c>
      <c r="C30" s="1937"/>
      <c r="D30" s="1937"/>
      <c r="E30" s="1937"/>
      <c r="F30" s="1937"/>
      <c r="G30" s="850"/>
      <c r="H30" s="848">
        <f t="shared" si="0"/>
        <v>51</v>
      </c>
      <c r="I30" s="809"/>
      <c r="J30" s="1601"/>
      <c r="K30" s="799"/>
      <c r="L30" s="799"/>
      <c r="M30" s="1601"/>
    </row>
    <row r="31" spans="2:13" ht="12.75" customHeight="1">
      <c r="B31" s="737" t="s">
        <v>728</v>
      </c>
      <c r="C31" s="734"/>
      <c r="D31" s="734"/>
      <c r="E31" s="734"/>
      <c r="F31" s="734"/>
      <c r="G31" s="850"/>
      <c r="H31" s="848"/>
      <c r="I31" s="809"/>
      <c r="J31" s="840"/>
      <c r="K31" s="799"/>
      <c r="L31" s="799"/>
      <c r="M31" s="840"/>
    </row>
    <row r="32" spans="2:13" ht="12.75" customHeight="1">
      <c r="B32" s="734" t="s">
        <v>1421</v>
      </c>
      <c r="C32" s="734"/>
      <c r="D32" s="734"/>
      <c r="E32" s="734"/>
      <c r="F32" s="734"/>
      <c r="G32" s="850"/>
      <c r="H32" s="848">
        <f>H30+1</f>
        <v>52</v>
      </c>
      <c r="I32" s="809"/>
      <c r="J32" s="1601"/>
      <c r="K32" s="799"/>
      <c r="L32" s="799"/>
      <c r="M32" s="1601"/>
    </row>
    <row r="33" spans="2:13" ht="12.75" customHeight="1">
      <c r="B33" s="734" t="s">
        <v>1421</v>
      </c>
      <c r="C33" s="734"/>
      <c r="D33" s="734"/>
      <c r="E33" s="734"/>
      <c r="F33" s="734"/>
      <c r="G33" s="850"/>
      <c r="H33" s="848">
        <f>H32+1</f>
        <v>53</v>
      </c>
      <c r="I33" s="809"/>
      <c r="J33" s="1601"/>
      <c r="K33" s="799"/>
      <c r="L33" s="799"/>
      <c r="M33" s="1601"/>
    </row>
    <row r="34" spans="1:13" ht="12.75" customHeight="1" thickBot="1">
      <c r="A34" s="763"/>
      <c r="B34" s="853"/>
      <c r="C34" s="854"/>
      <c r="D34" s="855"/>
      <c r="E34" s="853"/>
      <c r="F34" s="856"/>
      <c r="G34" s="857"/>
      <c r="H34" s="857"/>
      <c r="I34" s="774"/>
      <c r="J34" s="855"/>
      <c r="K34" s="858"/>
      <c r="L34" s="858"/>
      <c r="M34" s="855"/>
    </row>
    <row r="36" spans="1:13" ht="12.75">
      <c r="A36" s="801" t="s">
        <v>729</v>
      </c>
      <c r="B36" s="1935" t="s">
        <v>730</v>
      </c>
      <c r="C36" s="1935"/>
      <c r="D36" s="1935"/>
      <c r="E36" s="1935"/>
      <c r="F36" s="1935"/>
      <c r="G36" s="1935"/>
      <c r="H36" s="1935"/>
      <c r="I36" s="1935"/>
      <c r="J36" s="1935"/>
      <c r="K36" s="1935"/>
      <c r="L36" s="1935"/>
      <c r="M36" s="1935"/>
    </row>
    <row r="37" spans="1:13" ht="12.75">
      <c r="A37" s="801"/>
      <c r="B37" s="1942"/>
      <c r="C37" s="1942"/>
      <c r="D37" s="1942"/>
      <c r="E37" s="1942"/>
      <c r="F37" s="1942"/>
      <c r="G37" s="1942"/>
      <c r="H37" s="1942"/>
      <c r="I37" s="1942"/>
      <c r="J37" s="1942"/>
      <c r="K37" s="1942"/>
      <c r="L37" s="1942"/>
      <c r="M37" s="1942"/>
    </row>
    <row r="38" spans="1:13" ht="33.75">
      <c r="A38" s="804"/>
      <c r="B38" s="805"/>
      <c r="C38" s="805"/>
      <c r="D38" s="805"/>
      <c r="E38" s="805"/>
      <c r="F38" s="859" t="s">
        <v>1180</v>
      </c>
      <c r="G38" s="805"/>
      <c r="H38" s="803"/>
      <c r="J38" s="859" t="s">
        <v>731</v>
      </c>
      <c r="K38" s="807"/>
      <c r="L38" s="807"/>
      <c r="M38" s="859" t="s">
        <v>732</v>
      </c>
    </row>
    <row r="39" spans="1:13" ht="12.75">
      <c r="A39" s="801"/>
      <c r="B39" s="765" t="s">
        <v>733</v>
      </c>
      <c r="E39" s="860">
        <f>'S24-2  Av. soc. futurs (2)'!H33+1</f>
        <v>54</v>
      </c>
      <c r="F39" s="1580" t="s">
        <v>1278</v>
      </c>
      <c r="H39" s="798">
        <f>E39+1</f>
        <v>55</v>
      </c>
      <c r="I39" s="799"/>
      <c r="J39" s="1580" t="s">
        <v>1278</v>
      </c>
      <c r="K39" s="799"/>
      <c r="L39" s="798">
        <f>H39+1</f>
        <v>56</v>
      </c>
      <c r="M39" s="1580" t="s">
        <v>1278</v>
      </c>
    </row>
    <row r="40" spans="1:13" ht="12.75">
      <c r="A40" s="811"/>
      <c r="B40" s="812"/>
      <c r="C40" s="810"/>
      <c r="D40" s="813"/>
      <c r="E40" s="814"/>
      <c r="F40" s="815"/>
      <c r="G40" s="816"/>
      <c r="H40" s="816"/>
      <c r="I40" s="817"/>
      <c r="J40" s="816"/>
      <c r="K40" s="817"/>
      <c r="L40" s="817"/>
      <c r="M40" s="816"/>
    </row>
    <row r="41" spans="1:13" ht="12.75" customHeight="1">
      <c r="A41" s="1518"/>
      <c r="B41" s="1936" t="s">
        <v>786</v>
      </c>
      <c r="C41" s="1936"/>
      <c r="D41" s="1936"/>
      <c r="E41" s="1936"/>
      <c r="F41" s="1936"/>
      <c r="G41" s="1936"/>
      <c r="H41" s="1936"/>
      <c r="I41" s="1936"/>
      <c r="J41" s="1936"/>
      <c r="K41" s="1936"/>
      <c r="L41" s="1936"/>
      <c r="M41" s="1936"/>
    </row>
    <row r="42" ht="12.75">
      <c r="B42" s="763"/>
    </row>
    <row r="43" spans="10:13" ht="12.75">
      <c r="J43" s="1534" t="s">
        <v>614</v>
      </c>
      <c r="K43" s="836"/>
      <c r="L43" s="836"/>
      <c r="M43" s="1534" t="s">
        <v>615</v>
      </c>
    </row>
    <row r="44" spans="2:9" ht="12.75">
      <c r="B44" s="1935" t="s">
        <v>1341</v>
      </c>
      <c r="C44" s="1935"/>
      <c r="D44" s="1935"/>
      <c r="E44" s="1935"/>
      <c r="F44" s="1935"/>
      <c r="G44" s="836"/>
      <c r="H44" s="836"/>
      <c r="I44" s="836"/>
    </row>
    <row r="45" spans="2:14" ht="12.75">
      <c r="B45" s="1934" t="s">
        <v>1342</v>
      </c>
      <c r="C45" s="1934"/>
      <c r="D45" s="1934"/>
      <c r="E45" s="1934"/>
      <c r="F45" s="1934"/>
      <c r="G45" s="1934"/>
      <c r="H45" s="848">
        <f>L39+1</f>
        <v>57</v>
      </c>
      <c r="I45" s="809" t="s">
        <v>1279</v>
      </c>
      <c r="J45" s="780"/>
      <c r="K45" s="765" t="s">
        <v>1280</v>
      </c>
      <c r="L45" s="830" t="s">
        <v>1279</v>
      </c>
      <c r="M45" s="780"/>
      <c r="N45" s="765" t="s">
        <v>1280</v>
      </c>
    </row>
    <row r="46" spans="2:14" ht="12.75">
      <c r="B46" s="738" t="s">
        <v>1281</v>
      </c>
      <c r="H46" s="848">
        <f>H45+1</f>
        <v>58</v>
      </c>
      <c r="I46" s="809" t="s">
        <v>1279</v>
      </c>
      <c r="J46" s="780"/>
      <c r="K46" s="765" t="s">
        <v>1280</v>
      </c>
      <c r="L46" s="830" t="s">
        <v>1279</v>
      </c>
      <c r="M46" s="780"/>
      <c r="N46" s="765" t="s">
        <v>1280</v>
      </c>
    </row>
    <row r="47" spans="2:13" ht="12.75">
      <c r="B47" s="738" t="s">
        <v>1343</v>
      </c>
      <c r="H47" s="848">
        <f>H46+1</f>
        <v>59</v>
      </c>
      <c r="I47" s="809"/>
      <c r="J47" s="768"/>
      <c r="L47" s="830"/>
      <c r="M47" s="768"/>
    </row>
    <row r="48" spans="2:14" ht="13.5" thickBot="1">
      <c r="B48" s="738" t="s">
        <v>1344</v>
      </c>
      <c r="H48" s="848">
        <f>H47+1</f>
        <v>60</v>
      </c>
      <c r="I48" s="809" t="s">
        <v>1279</v>
      </c>
      <c r="J48" s="1595">
        <f>J45+J46-J47</f>
        <v>0</v>
      </c>
      <c r="K48" s="765" t="s">
        <v>1280</v>
      </c>
      <c r="L48" s="830" t="s">
        <v>1279</v>
      </c>
      <c r="M48" s="1595">
        <f>M45+M46-M47</f>
        <v>0</v>
      </c>
      <c r="N48" s="765" t="s">
        <v>1280</v>
      </c>
    </row>
    <row r="49" spans="2:13" ht="12.75">
      <c r="B49" s="861"/>
      <c r="C49" s="821"/>
      <c r="D49" s="821"/>
      <c r="G49" s="798"/>
      <c r="H49" s="798"/>
      <c r="I49" s="799"/>
      <c r="J49" s="798"/>
      <c r="K49" s="799"/>
      <c r="L49" s="843"/>
      <c r="M49" s="798"/>
    </row>
    <row r="50" spans="2:12" ht="12.75">
      <c r="B50" s="763" t="s">
        <v>913</v>
      </c>
      <c r="L50" s="830"/>
    </row>
    <row r="51" spans="2:12" ht="12.75">
      <c r="B51" s="765" t="s">
        <v>1345</v>
      </c>
      <c r="L51" s="830"/>
    </row>
    <row r="52" spans="2:14" ht="12.75">
      <c r="B52" s="1934" t="s">
        <v>524</v>
      </c>
      <c r="C52" s="1934"/>
      <c r="D52" s="1934"/>
      <c r="E52" s="1934"/>
      <c r="F52" s="1934"/>
      <c r="G52" s="1934"/>
      <c r="H52" s="848">
        <f>H48+1</f>
        <v>61</v>
      </c>
      <c r="I52" s="809" t="s">
        <v>1279</v>
      </c>
      <c r="J52" s="780"/>
      <c r="K52" s="758" t="s">
        <v>1280</v>
      </c>
      <c r="L52" s="838" t="s">
        <v>1279</v>
      </c>
      <c r="N52" s="765" t="s">
        <v>1280</v>
      </c>
    </row>
    <row r="53" spans="2:13" ht="12.75">
      <c r="B53" s="738" t="s">
        <v>342</v>
      </c>
      <c r="H53" s="839">
        <f>H52+1</f>
        <v>62</v>
      </c>
      <c r="I53" s="768"/>
      <c r="J53" s="1573"/>
      <c r="K53" s="758"/>
      <c r="L53" s="838"/>
      <c r="M53" s="831"/>
    </row>
    <row r="54" spans="2:14" ht="13.5" thickBot="1">
      <c r="B54" s="1934" t="s">
        <v>1346</v>
      </c>
      <c r="C54" s="1934"/>
      <c r="D54" s="1934"/>
      <c r="E54" s="1934"/>
      <c r="F54" s="1934"/>
      <c r="G54" s="1934"/>
      <c r="H54" s="832">
        <f>H53+1</f>
        <v>63</v>
      </c>
      <c r="I54" s="833" t="s">
        <v>1279</v>
      </c>
      <c r="J54" s="1574"/>
      <c r="K54" s="765" t="s">
        <v>1280</v>
      </c>
      <c r="L54" s="830" t="s">
        <v>1279</v>
      </c>
      <c r="M54" s="1574"/>
      <c r="N54" s="780" t="s">
        <v>1280</v>
      </c>
    </row>
    <row r="55" spans="2:13" ht="12.75">
      <c r="B55" s="861"/>
      <c r="C55" s="821"/>
      <c r="D55" s="821"/>
      <c r="G55" s="798"/>
      <c r="H55" s="798"/>
      <c r="I55" s="799"/>
      <c r="J55" s="798"/>
      <c r="K55" s="799"/>
      <c r="L55" s="799"/>
      <c r="M55" s="798"/>
    </row>
  </sheetData>
  <sheetProtection/>
  <mergeCells count="17">
    <mergeCell ref="B52:G52"/>
    <mergeCell ref="B54:G54"/>
    <mergeCell ref="B22:F22"/>
    <mergeCell ref="B28:F28"/>
    <mergeCell ref="B29:F29"/>
    <mergeCell ref="B30:F30"/>
    <mergeCell ref="B36:M36"/>
    <mergeCell ref="B37:M37"/>
    <mergeCell ref="B41:M41"/>
    <mergeCell ref="B44:F44"/>
    <mergeCell ref="B13:F13"/>
    <mergeCell ref="B45:G45"/>
    <mergeCell ref="B19:F19"/>
    <mergeCell ref="B14:C14"/>
    <mergeCell ref="B17:D17"/>
    <mergeCell ref="B16:F16"/>
    <mergeCell ref="B18:F18"/>
  </mergeCells>
  <printOptions/>
  <pageMargins left="0.3937007874015748" right="0.3937007874015748" top="0.5905511811023623" bottom="0.3937007874015748" header="0.5905511811023623" footer="0.3937007874015748"/>
  <pageSetup horizontalDpi="600" verticalDpi="600" orientation="portrait" scale="96" r:id="rId1"/>
  <headerFooter alignWithMargins="0">
    <oddHeader>&amp;L&amp;9Organisme __&amp;UMunicipalité XYZ&amp;U_______________________&amp;R&amp;9Code géographique __&amp;U99999&amp;U_____</oddHeader>
    <oddFooter>&amp;LS24-2</oddFooter>
  </headerFooter>
</worksheet>
</file>

<file path=xl/worksheets/sheet34.xml><?xml version="1.0" encoding="utf-8"?>
<worksheet xmlns="http://schemas.openxmlformats.org/spreadsheetml/2006/main" xmlns:r="http://schemas.openxmlformats.org/officeDocument/2006/relationships">
  <sheetPr codeName="Feuil27"/>
  <dimension ref="A3:O58"/>
  <sheetViews>
    <sheetView zoomScaleSheetLayoutView="100" zoomScalePageLayoutView="0" workbookViewId="0" topLeftCell="A43">
      <selection activeCell="A1" sqref="A1:A16384"/>
    </sheetView>
  </sheetViews>
  <sheetFormatPr defaultColWidth="11.421875" defaultRowHeight="12.75"/>
  <cols>
    <col min="1" max="1" width="2.7109375" style="789" customWidth="1"/>
    <col min="2" max="2" width="11.421875" style="738" customWidth="1"/>
    <col min="3" max="3" width="19.00390625" style="738" customWidth="1"/>
    <col min="4" max="4" width="10.7109375" style="738" customWidth="1"/>
    <col min="5" max="5" width="3.140625" style="738" customWidth="1"/>
    <col min="6" max="6" width="13.421875" style="738" customWidth="1"/>
    <col min="7" max="7" width="3.00390625" style="738" customWidth="1"/>
    <col min="8" max="8" width="2.7109375" style="738" customWidth="1"/>
    <col min="9" max="9" width="1.28515625" style="765" customWidth="1"/>
    <col min="10" max="10" width="15.7109375" style="738" customWidth="1"/>
    <col min="11" max="12" width="1.28515625" style="765" customWidth="1"/>
    <col min="13" max="13" width="15.7109375" style="738" customWidth="1"/>
    <col min="14" max="14" width="1.28515625" style="765" customWidth="1"/>
    <col min="15" max="15" width="2.7109375" style="738" customWidth="1"/>
    <col min="16" max="16" width="3.140625" style="738" customWidth="1"/>
    <col min="17" max="16384" width="11.421875" style="738" customWidth="1"/>
  </cols>
  <sheetData>
    <row r="3" spans="2:14" ht="12.75">
      <c r="B3" s="558" t="s">
        <v>696</v>
      </c>
      <c r="C3" s="64"/>
      <c r="D3" s="64"/>
      <c r="E3" s="1531"/>
      <c r="F3" s="1531"/>
      <c r="G3" s="1531"/>
      <c r="H3" s="64"/>
      <c r="I3" s="1532"/>
      <c r="J3" s="792"/>
      <c r="K3" s="795"/>
      <c r="L3" s="792"/>
      <c r="M3" s="791"/>
      <c r="N3" s="795"/>
    </row>
    <row r="4" spans="1:14" ht="12.75">
      <c r="A4" s="790"/>
      <c r="B4" s="791" t="s">
        <v>698</v>
      </c>
      <c r="C4" s="792"/>
      <c r="D4" s="792"/>
      <c r="E4" s="792"/>
      <c r="F4" s="792"/>
      <c r="G4" s="793"/>
      <c r="H4" s="793"/>
      <c r="I4" s="794"/>
      <c r="J4" s="793"/>
      <c r="K4" s="794"/>
      <c r="L4" s="794"/>
      <c r="M4" s="793"/>
      <c r="N4" s="795"/>
    </row>
    <row r="5" spans="1:14" ht="12.75">
      <c r="A5" s="790"/>
      <c r="B5" s="791" t="s">
        <v>613</v>
      </c>
      <c r="C5" s="795"/>
      <c r="D5" s="795"/>
      <c r="E5" s="795"/>
      <c r="F5" s="795"/>
      <c r="G5" s="794"/>
      <c r="H5" s="794"/>
      <c r="I5" s="794"/>
      <c r="J5" s="794"/>
      <c r="K5" s="794"/>
      <c r="L5" s="794"/>
      <c r="M5" s="794"/>
      <c r="N5" s="795"/>
    </row>
    <row r="6" spans="1:14" ht="12.75">
      <c r="A6" s="790"/>
      <c r="B6" s="791"/>
      <c r="C6" s="795"/>
      <c r="D6" s="795"/>
      <c r="E6" s="795"/>
      <c r="F6" s="795"/>
      <c r="G6" s="794"/>
      <c r="H6" s="794"/>
      <c r="I6" s="794"/>
      <c r="J6" s="794"/>
      <c r="K6" s="794"/>
      <c r="L6" s="794"/>
      <c r="M6" s="794"/>
      <c r="N6" s="795"/>
    </row>
    <row r="7" spans="1:14" ht="12.75" customHeight="1" thickBot="1">
      <c r="A7" s="844"/>
      <c r="B7" s="845"/>
      <c r="C7" s="774"/>
      <c r="D7" s="774"/>
      <c r="E7" s="774"/>
      <c r="F7" s="774"/>
      <c r="G7" s="774"/>
      <c r="H7" s="774"/>
      <c r="I7" s="774"/>
      <c r="J7" s="846"/>
      <c r="K7" s="774"/>
      <c r="L7" s="774"/>
      <c r="M7" s="846"/>
      <c r="N7" s="757"/>
    </row>
    <row r="8" spans="2:15" ht="12.75">
      <c r="B8" s="737"/>
      <c r="C8" s="758"/>
      <c r="D8" s="758"/>
      <c r="E8" s="796"/>
      <c r="F8" s="797"/>
      <c r="G8" s="798"/>
      <c r="H8" s="798"/>
      <c r="I8" s="799"/>
      <c r="J8" s="1535">
        <v>2009</v>
      </c>
      <c r="K8" s="799"/>
      <c r="L8" s="799"/>
      <c r="M8" s="1535">
        <v>2008</v>
      </c>
      <c r="N8" s="800"/>
      <c r="O8" s="761"/>
    </row>
    <row r="9" spans="2:15" ht="12.75" customHeight="1">
      <c r="B9" s="750" t="s">
        <v>1281</v>
      </c>
      <c r="C9" s="862"/>
      <c r="D9" s="862"/>
      <c r="E9" s="863"/>
      <c r="F9" s="840"/>
      <c r="G9" s="862"/>
      <c r="H9" s="842"/>
      <c r="I9" s="800"/>
      <c r="J9" s="864"/>
      <c r="K9" s="799"/>
      <c r="L9" s="799"/>
      <c r="M9" s="851"/>
      <c r="N9" s="800"/>
      <c r="O9" s="741"/>
    </row>
    <row r="10" spans="2:15" ht="12.75" customHeight="1">
      <c r="B10" s="1937" t="s">
        <v>1133</v>
      </c>
      <c r="C10" s="1937"/>
      <c r="D10" s="1937"/>
      <c r="E10" s="1937"/>
      <c r="F10" s="1937"/>
      <c r="G10" s="1469"/>
      <c r="H10" s="842">
        <f>'S24-2  Av. soc. futurs (2)'!H54+1</f>
        <v>64</v>
      </c>
      <c r="I10" s="800"/>
      <c r="J10" s="799"/>
      <c r="K10" s="799"/>
      <c r="L10" s="799"/>
      <c r="M10" s="800"/>
      <c r="N10" s="800"/>
      <c r="O10" s="741"/>
    </row>
    <row r="11" spans="2:15" ht="12.75">
      <c r="B11" s="1937" t="s">
        <v>1134</v>
      </c>
      <c r="C11" s="1937"/>
      <c r="D11" s="1937"/>
      <c r="E11" s="1937"/>
      <c r="F11" s="1937"/>
      <c r="G11" s="1937"/>
      <c r="H11" s="842">
        <f>H10+1</f>
        <v>65</v>
      </c>
      <c r="I11" s="800"/>
      <c r="J11" s="1576"/>
      <c r="K11" s="799"/>
      <c r="L11" s="799"/>
      <c r="M11" s="1577"/>
      <c r="N11" s="800"/>
      <c r="O11" s="741"/>
    </row>
    <row r="12" spans="2:15" ht="12.75">
      <c r="B12" s="734"/>
      <c r="C12" s="734"/>
      <c r="D12" s="734"/>
      <c r="E12" s="734"/>
      <c r="F12" s="734"/>
      <c r="G12" s="734"/>
      <c r="H12" s="842">
        <f>H11+1</f>
        <v>66</v>
      </c>
      <c r="I12" s="800"/>
      <c r="J12" s="799"/>
      <c r="K12" s="799"/>
      <c r="L12" s="799"/>
      <c r="M12" s="800"/>
      <c r="N12" s="800"/>
      <c r="O12" s="741"/>
    </row>
    <row r="13" spans="2:15" ht="12.75">
      <c r="B13" s="1937" t="s">
        <v>1347</v>
      </c>
      <c r="C13" s="1937"/>
      <c r="D13" s="1937"/>
      <c r="E13" s="1937"/>
      <c r="F13" s="1937"/>
      <c r="G13" s="1937"/>
      <c r="H13" s="842"/>
      <c r="I13" s="800"/>
      <c r="J13" s="799"/>
      <c r="K13" s="799"/>
      <c r="L13" s="799"/>
      <c r="M13" s="800"/>
      <c r="N13" s="800"/>
      <c r="O13" s="741"/>
    </row>
    <row r="14" spans="2:15" ht="12.75">
      <c r="B14" s="1937" t="s">
        <v>1348</v>
      </c>
      <c r="C14" s="1937"/>
      <c r="D14" s="1937"/>
      <c r="E14" s="1937"/>
      <c r="F14" s="1937"/>
      <c r="G14" s="1937"/>
      <c r="H14" s="865">
        <f>H12+1</f>
        <v>67</v>
      </c>
      <c r="I14" s="866" t="s">
        <v>1279</v>
      </c>
      <c r="J14" s="1576"/>
      <c r="K14" s="799" t="s">
        <v>1280</v>
      </c>
      <c r="L14" s="799" t="s">
        <v>1279</v>
      </c>
      <c r="M14" s="1577"/>
      <c r="N14" s="849" t="s">
        <v>1280</v>
      </c>
      <c r="O14" s="741"/>
    </row>
    <row r="15" spans="2:15" ht="12.75">
      <c r="B15" s="734"/>
      <c r="C15" s="734"/>
      <c r="D15" s="734"/>
      <c r="E15" s="734"/>
      <c r="F15" s="734"/>
      <c r="G15" s="734"/>
      <c r="H15" s="842">
        <f>H14+1</f>
        <v>68</v>
      </c>
      <c r="I15" s="800"/>
      <c r="J15" s="799"/>
      <c r="K15" s="799"/>
      <c r="L15" s="799"/>
      <c r="M15" s="800"/>
      <c r="N15" s="800"/>
      <c r="O15" s="741"/>
    </row>
    <row r="16" spans="2:15" ht="12.75" customHeight="1">
      <c r="B16" s="751" t="s">
        <v>1037</v>
      </c>
      <c r="C16" s="758"/>
      <c r="D16" s="758"/>
      <c r="E16" s="796"/>
      <c r="F16" s="840"/>
      <c r="G16" s="841"/>
      <c r="H16" s="842">
        <f>H15+1</f>
        <v>69</v>
      </c>
      <c r="I16" s="800"/>
      <c r="J16" s="799"/>
      <c r="K16" s="799"/>
      <c r="L16" s="799"/>
      <c r="M16" s="800"/>
      <c r="N16" s="800"/>
      <c r="O16" s="741"/>
    </row>
    <row r="17" spans="2:15" ht="12.75" customHeight="1">
      <c r="B17" s="751" t="s">
        <v>1038</v>
      </c>
      <c r="C17" s="758"/>
      <c r="D17" s="758"/>
      <c r="E17" s="796"/>
      <c r="F17" s="840"/>
      <c r="G17" s="841"/>
      <c r="H17" s="842"/>
      <c r="I17" s="800"/>
      <c r="J17" s="799"/>
      <c r="K17" s="799"/>
      <c r="L17" s="799"/>
      <c r="M17" s="800"/>
      <c r="N17" s="800"/>
      <c r="O17" s="741"/>
    </row>
    <row r="18" spans="2:15" ht="12.75" customHeight="1">
      <c r="B18" s="751" t="s">
        <v>1039</v>
      </c>
      <c r="C18" s="758"/>
      <c r="D18" s="758"/>
      <c r="E18" s="796"/>
      <c r="F18" s="840"/>
      <c r="G18" s="841"/>
      <c r="H18" s="842">
        <f>H16+1</f>
        <v>70</v>
      </c>
      <c r="I18" s="800"/>
      <c r="J18" s="799"/>
      <c r="K18" s="799"/>
      <c r="L18" s="799"/>
      <c r="M18" s="800"/>
      <c r="N18" s="800"/>
      <c r="O18" s="741"/>
    </row>
    <row r="19" spans="2:15" ht="12.75" customHeight="1">
      <c r="B19" s="751" t="s">
        <v>239</v>
      </c>
      <c r="C19" s="758"/>
      <c r="D19" s="758"/>
      <c r="E19" s="796"/>
      <c r="F19" s="840"/>
      <c r="G19" s="841"/>
      <c r="H19" s="842">
        <f>H18+1</f>
        <v>71</v>
      </c>
      <c r="I19" s="800"/>
      <c r="J19" s="799"/>
      <c r="K19" s="799"/>
      <c r="L19" s="799"/>
      <c r="M19" s="800"/>
      <c r="N19" s="800"/>
      <c r="O19" s="741"/>
    </row>
    <row r="20" spans="2:15" ht="12.75" customHeight="1">
      <c r="B20" s="751" t="s">
        <v>240</v>
      </c>
      <c r="C20" s="758"/>
      <c r="D20" s="758"/>
      <c r="E20" s="796"/>
      <c r="F20" s="840"/>
      <c r="G20" s="841"/>
      <c r="H20" s="842">
        <f>H19+1</f>
        <v>72</v>
      </c>
      <c r="I20" s="800"/>
      <c r="J20" s="799"/>
      <c r="K20" s="799"/>
      <c r="L20" s="799"/>
      <c r="M20" s="800"/>
      <c r="N20" s="809"/>
      <c r="O20" s="757"/>
    </row>
    <row r="21" spans="2:15" ht="12.75">
      <c r="B21" s="751" t="s">
        <v>1291</v>
      </c>
      <c r="C21" s="758"/>
      <c r="D21" s="758"/>
      <c r="E21" s="796"/>
      <c r="F21" s="840"/>
      <c r="G21" s="841"/>
      <c r="H21" s="842"/>
      <c r="I21" s="800"/>
      <c r="J21" s="799"/>
      <c r="K21" s="799"/>
      <c r="L21" s="799"/>
      <c r="M21" s="800"/>
      <c r="N21" s="800"/>
      <c r="O21" s="741"/>
    </row>
    <row r="22" spans="2:15" ht="12.75" customHeight="1">
      <c r="B22" s="751" t="s">
        <v>224</v>
      </c>
      <c r="C22" s="758"/>
      <c r="D22" s="758"/>
      <c r="E22" s="796"/>
      <c r="F22" s="840"/>
      <c r="G22" s="841"/>
      <c r="H22" s="842">
        <f>H20+1</f>
        <v>73</v>
      </c>
      <c r="I22" s="800"/>
      <c r="J22" s="799"/>
      <c r="K22" s="799"/>
      <c r="L22" s="799"/>
      <c r="M22" s="800"/>
      <c r="N22" s="800"/>
      <c r="O22" s="741"/>
    </row>
    <row r="23" spans="2:15" ht="12.75" customHeight="1">
      <c r="B23" s="751" t="s">
        <v>224</v>
      </c>
      <c r="C23" s="758"/>
      <c r="D23" s="758"/>
      <c r="E23" s="796"/>
      <c r="F23" s="840"/>
      <c r="G23" s="841"/>
      <c r="H23" s="842">
        <f>H22+1</f>
        <v>74</v>
      </c>
      <c r="I23" s="800"/>
      <c r="J23" s="799"/>
      <c r="K23" s="799"/>
      <c r="L23" s="799"/>
      <c r="M23" s="800"/>
      <c r="N23" s="800"/>
      <c r="O23" s="741"/>
    </row>
    <row r="24" spans="2:15" ht="12.75" customHeight="1">
      <c r="B24" s="751" t="s">
        <v>1040</v>
      </c>
      <c r="C24" s="758"/>
      <c r="D24" s="758"/>
      <c r="E24" s="796"/>
      <c r="F24" s="840"/>
      <c r="G24" s="841"/>
      <c r="H24" s="842">
        <f>H23+1</f>
        <v>75</v>
      </c>
      <c r="I24" s="800"/>
      <c r="J24" s="1583"/>
      <c r="K24" s="799"/>
      <c r="L24" s="799"/>
      <c r="M24" s="1584"/>
      <c r="N24" s="800"/>
      <c r="O24" s="741"/>
    </row>
    <row r="25" spans="2:15" ht="12.75" customHeight="1">
      <c r="B25" s="751" t="s">
        <v>1366</v>
      </c>
      <c r="C25" s="758"/>
      <c r="D25" s="758"/>
      <c r="E25" s="796"/>
      <c r="F25" s="840"/>
      <c r="G25" s="841"/>
      <c r="H25" s="842">
        <f>H24+1</f>
        <v>76</v>
      </c>
      <c r="I25" s="800"/>
      <c r="J25" s="799"/>
      <c r="K25" s="799"/>
      <c r="L25" s="799"/>
      <c r="M25" s="800"/>
      <c r="N25" s="800"/>
      <c r="O25" s="741"/>
    </row>
    <row r="26" spans="2:15" ht="12.75" customHeight="1" thickBot="1">
      <c r="B26" s="751" t="s">
        <v>1281</v>
      </c>
      <c r="C26" s="758"/>
      <c r="D26" s="758"/>
      <c r="E26" s="796"/>
      <c r="F26" s="840"/>
      <c r="G26" s="841"/>
      <c r="H26" s="842">
        <f>H25+1</f>
        <v>77</v>
      </c>
      <c r="I26" s="800"/>
      <c r="J26" s="1578"/>
      <c r="K26" s="799"/>
      <c r="L26" s="799"/>
      <c r="M26" s="1579"/>
      <c r="N26" s="800"/>
      <c r="O26" s="741"/>
    </row>
    <row r="27" spans="2:15" ht="12.75" customHeight="1">
      <c r="B27" s="861"/>
      <c r="C27" s="821"/>
      <c r="D27" s="821"/>
      <c r="G27" s="798"/>
      <c r="H27" s="798"/>
      <c r="I27" s="799"/>
      <c r="J27" s="798"/>
      <c r="K27" s="799"/>
      <c r="L27" s="799"/>
      <c r="M27" s="798"/>
      <c r="N27" s="800"/>
      <c r="O27" s="741"/>
    </row>
    <row r="28" spans="2:15" ht="12.75" customHeight="1">
      <c r="B28" s="751"/>
      <c r="C28" s="821"/>
      <c r="D28" s="821"/>
      <c r="G28" s="798"/>
      <c r="H28" s="798"/>
      <c r="I28" s="799"/>
      <c r="J28" s="798"/>
      <c r="K28" s="799"/>
      <c r="L28" s="799"/>
      <c r="M28" s="798"/>
      <c r="N28" s="800"/>
      <c r="O28" s="741"/>
    </row>
    <row r="29" spans="2:15" ht="12.75" customHeight="1">
      <c r="B29" s="763" t="s">
        <v>1005</v>
      </c>
      <c r="J29" s="867"/>
      <c r="M29" s="867"/>
      <c r="O29" s="741"/>
    </row>
    <row r="30" spans="2:15" ht="12.75" customHeight="1">
      <c r="B30" s="1938" t="s">
        <v>787</v>
      </c>
      <c r="C30" s="1934"/>
      <c r="D30" s="1934"/>
      <c r="E30" s="1934"/>
      <c r="F30" s="1934"/>
      <c r="G30" s="1934"/>
      <c r="J30" s="867"/>
      <c r="M30" s="867"/>
      <c r="O30" s="741"/>
    </row>
    <row r="31" spans="2:15" ht="12.75" customHeight="1">
      <c r="B31" s="765" t="s">
        <v>788</v>
      </c>
      <c r="H31" s="848">
        <f>H26+1</f>
        <v>78</v>
      </c>
      <c r="I31" s="809"/>
      <c r="J31" s="799"/>
      <c r="M31" s="799"/>
      <c r="N31" s="800"/>
      <c r="O31" s="741"/>
    </row>
    <row r="32" spans="2:15" ht="12.75" customHeight="1">
      <c r="B32" s="765" t="s">
        <v>981</v>
      </c>
      <c r="H32" s="848">
        <f>H31+1</f>
        <v>79</v>
      </c>
      <c r="I32" s="809"/>
      <c r="J32" s="799"/>
      <c r="M32" s="799"/>
      <c r="N32" s="800"/>
      <c r="O32" s="741"/>
    </row>
    <row r="33" spans="2:15" ht="12.75" customHeight="1">
      <c r="B33" s="765"/>
      <c r="H33" s="868"/>
      <c r="I33" s="869"/>
      <c r="J33" s="799"/>
      <c r="M33" s="799"/>
      <c r="N33" s="800"/>
      <c r="O33" s="741"/>
    </row>
    <row r="34" spans="2:15" ht="12.75" customHeight="1">
      <c r="B34" s="1939" t="s">
        <v>200</v>
      </c>
      <c r="C34" s="1940"/>
      <c r="D34" s="1940"/>
      <c r="E34" s="1940"/>
      <c r="F34" s="1940"/>
      <c r="H34" s="839"/>
      <c r="I34" s="768"/>
      <c r="J34" s="800"/>
      <c r="K34" s="800"/>
      <c r="L34" s="800"/>
      <c r="M34" s="800"/>
      <c r="N34" s="797"/>
      <c r="O34" s="741"/>
    </row>
    <row r="35" spans="2:15" ht="12.75" customHeight="1">
      <c r="B35" s="849" t="s">
        <v>982</v>
      </c>
      <c r="C35" s="736"/>
      <c r="D35" s="736"/>
      <c r="E35" s="736"/>
      <c r="F35" s="736"/>
      <c r="H35" s="839"/>
      <c r="I35" s="768"/>
      <c r="J35" s="800"/>
      <c r="K35" s="800"/>
      <c r="L35" s="800"/>
      <c r="M35" s="800"/>
      <c r="N35" s="797"/>
      <c r="O35" s="741"/>
    </row>
    <row r="36" spans="2:15" ht="12.75" customHeight="1">
      <c r="B36" s="758" t="s">
        <v>720</v>
      </c>
      <c r="C36" s="758"/>
      <c r="D36" s="758"/>
      <c r="E36" s="758"/>
      <c r="F36" s="746"/>
      <c r="G36" s="850"/>
      <c r="H36" s="848">
        <f>H32+1</f>
        <v>80</v>
      </c>
      <c r="I36" s="809"/>
      <c r="J36" s="1581" t="s">
        <v>721</v>
      </c>
      <c r="K36" s="799"/>
      <c r="L36" s="799"/>
      <c r="M36" s="1581" t="s">
        <v>721</v>
      </c>
      <c r="N36" s="870"/>
      <c r="O36" s="741"/>
    </row>
    <row r="37" spans="2:15" ht="12.75" customHeight="1">
      <c r="B37" s="758" t="s">
        <v>723</v>
      </c>
      <c r="C37" s="758"/>
      <c r="D37" s="758"/>
      <c r="E37" s="758"/>
      <c r="F37" s="746"/>
      <c r="G37" s="850"/>
      <c r="H37" s="848">
        <f>H36+1</f>
        <v>81</v>
      </c>
      <c r="I37" s="809"/>
      <c r="J37" s="1581" t="s">
        <v>721</v>
      </c>
      <c r="K37" s="799"/>
      <c r="L37" s="799"/>
      <c r="M37" s="1581" t="s">
        <v>721</v>
      </c>
      <c r="N37" s="870"/>
      <c r="O37" s="741"/>
    </row>
    <row r="38" spans="2:15" ht="12.75" customHeight="1">
      <c r="B38" s="758" t="s">
        <v>724</v>
      </c>
      <c r="C38" s="758"/>
      <c r="D38" s="758"/>
      <c r="E38" s="758"/>
      <c r="F38" s="746"/>
      <c r="G38" s="850"/>
      <c r="H38" s="848">
        <f>H37+1</f>
        <v>82</v>
      </c>
      <c r="I38" s="809"/>
      <c r="J38" s="1581" t="s">
        <v>721</v>
      </c>
      <c r="K38" s="799"/>
      <c r="L38" s="799"/>
      <c r="M38" s="1581" t="s">
        <v>721</v>
      </c>
      <c r="N38" s="870"/>
      <c r="O38" s="741"/>
    </row>
    <row r="39" spans="2:15" ht="12.75">
      <c r="B39" s="1941" t="s">
        <v>735</v>
      </c>
      <c r="C39" s="1941"/>
      <c r="D39" s="1941"/>
      <c r="E39" s="1941"/>
      <c r="F39" s="1941"/>
      <c r="G39" s="850"/>
      <c r="H39" s="848">
        <f>H38+1</f>
        <v>83</v>
      </c>
      <c r="I39" s="809"/>
      <c r="J39" s="1581" t="s">
        <v>721</v>
      </c>
      <c r="K39" s="799"/>
      <c r="L39" s="799"/>
      <c r="M39" s="1581" t="s">
        <v>721</v>
      </c>
      <c r="N39" s="870"/>
      <c r="O39" s="757"/>
    </row>
    <row r="40" spans="2:15" ht="12.75">
      <c r="B40" s="1941" t="s">
        <v>726</v>
      </c>
      <c r="C40" s="1941"/>
      <c r="D40" s="1941"/>
      <c r="E40" s="1941"/>
      <c r="F40" s="1941"/>
      <c r="G40" s="850"/>
      <c r="H40" s="848">
        <f>H39+1</f>
        <v>84</v>
      </c>
      <c r="I40" s="809"/>
      <c r="J40" s="1581" t="s">
        <v>721</v>
      </c>
      <c r="K40" s="799"/>
      <c r="L40" s="799"/>
      <c r="M40" s="1581" t="s">
        <v>721</v>
      </c>
      <c r="N40" s="870"/>
      <c r="O40" s="757"/>
    </row>
    <row r="41" spans="2:14" ht="12.75">
      <c r="B41" s="1937" t="s">
        <v>727</v>
      </c>
      <c r="C41" s="1937"/>
      <c r="D41" s="1937"/>
      <c r="E41" s="1937"/>
      <c r="F41" s="1937"/>
      <c r="G41" s="850"/>
      <c r="H41" s="848">
        <f>H40+1</f>
        <v>85</v>
      </c>
      <c r="I41" s="809"/>
      <c r="J41" s="1582"/>
      <c r="K41" s="799"/>
      <c r="L41" s="799"/>
      <c r="M41" s="1582"/>
      <c r="N41" s="870"/>
    </row>
    <row r="42" spans="2:14" ht="12.75">
      <c r="B42" s="737" t="s">
        <v>736</v>
      </c>
      <c r="C42" s="734"/>
      <c r="D42" s="734"/>
      <c r="E42" s="734"/>
      <c r="F42" s="734"/>
      <c r="G42" s="850"/>
      <c r="H42" s="848"/>
      <c r="I42" s="809"/>
      <c r="J42" s="1582"/>
      <c r="K42" s="799"/>
      <c r="L42" s="799"/>
      <c r="M42" s="1582"/>
      <c r="N42" s="870"/>
    </row>
    <row r="43" spans="2:14" ht="12.75">
      <c r="B43" s="734" t="s">
        <v>1421</v>
      </c>
      <c r="C43" s="734"/>
      <c r="D43" s="734"/>
      <c r="E43" s="734"/>
      <c r="F43" s="734"/>
      <c r="G43" s="850"/>
      <c r="H43" s="848">
        <f>H41+1</f>
        <v>86</v>
      </c>
      <c r="I43" s="809"/>
      <c r="J43" s="1582"/>
      <c r="K43" s="799"/>
      <c r="L43" s="799"/>
      <c r="M43" s="1582"/>
      <c r="N43" s="870"/>
    </row>
    <row r="44" spans="2:14" ht="12.75">
      <c r="B44" s="734" t="s">
        <v>1421</v>
      </c>
      <c r="C44" s="734"/>
      <c r="D44" s="734"/>
      <c r="E44" s="734"/>
      <c r="F44" s="734"/>
      <c r="G44" s="850"/>
      <c r="H44" s="822">
        <f>H43+1</f>
        <v>87</v>
      </c>
      <c r="I44" s="823"/>
      <c r="J44" s="1582"/>
      <c r="K44" s="799"/>
      <c r="L44" s="799"/>
      <c r="M44" s="1582"/>
      <c r="N44" s="870"/>
    </row>
    <row r="45" spans="2:14" ht="13.5" thickBot="1">
      <c r="B45" s="871"/>
      <c r="C45" s="871"/>
      <c r="D45" s="871"/>
      <c r="E45" s="871"/>
      <c r="F45" s="871"/>
      <c r="G45" s="872"/>
      <c r="H45" s="873"/>
      <c r="I45" s="874"/>
      <c r="J45" s="875"/>
      <c r="K45" s="876"/>
      <c r="L45" s="876"/>
      <c r="M45" s="875"/>
      <c r="N45" s="870"/>
    </row>
    <row r="46" spans="5:14" ht="12.75">
      <c r="E46" s="746"/>
      <c r="G46" s="748"/>
      <c r="H46" s="748"/>
      <c r="I46" s="780"/>
      <c r="J46" s="748"/>
      <c r="K46" s="780"/>
      <c r="L46" s="780"/>
      <c r="M46" s="748"/>
      <c r="N46" s="800"/>
    </row>
    <row r="47" spans="1:14" ht="12.75">
      <c r="A47" s="801" t="s">
        <v>737</v>
      </c>
      <c r="B47" s="750" t="s">
        <v>738</v>
      </c>
      <c r="C47" s="758"/>
      <c r="D47" s="758"/>
      <c r="E47" s="758"/>
      <c r="F47" s="765"/>
      <c r="G47" s="798"/>
      <c r="H47" s="798"/>
      <c r="I47" s="799"/>
      <c r="J47" s="798"/>
      <c r="K47" s="799"/>
      <c r="L47" s="799"/>
      <c r="M47" s="798"/>
      <c r="N47" s="800"/>
    </row>
    <row r="48" spans="2:14" ht="12.75">
      <c r="B48" s="750"/>
      <c r="C48" s="758"/>
      <c r="D48" s="758"/>
      <c r="E48" s="758"/>
      <c r="F48" s="765"/>
      <c r="G48" s="798"/>
      <c r="H48" s="798"/>
      <c r="I48" s="799"/>
      <c r="J48" s="798"/>
      <c r="K48" s="799"/>
      <c r="L48" s="799"/>
      <c r="M48" s="798"/>
      <c r="N48" s="800"/>
    </row>
    <row r="49" spans="2:14" ht="12.75">
      <c r="B49" s="765" t="s">
        <v>1182</v>
      </c>
      <c r="E49" s="827">
        <f>H44+1</f>
        <v>88</v>
      </c>
      <c r="F49" s="1576"/>
      <c r="H49" s="798"/>
      <c r="I49" s="799"/>
      <c r="J49" s="798"/>
      <c r="K49" s="799"/>
      <c r="N49" s="809"/>
    </row>
    <row r="50" spans="2:14" ht="12.75">
      <c r="B50" s="812"/>
      <c r="C50" s="810"/>
      <c r="D50" s="813"/>
      <c r="E50" s="814"/>
      <c r="F50" s="815"/>
      <c r="G50" s="816"/>
      <c r="H50" s="816"/>
      <c r="I50" s="817"/>
      <c r="J50" s="816"/>
      <c r="K50" s="817"/>
      <c r="L50" s="817"/>
      <c r="M50" s="816"/>
      <c r="N50" s="818"/>
    </row>
    <row r="51" spans="2:13" ht="12.75">
      <c r="B51" s="750" t="s">
        <v>739</v>
      </c>
      <c r="C51" s="758"/>
      <c r="D51" s="758"/>
      <c r="E51" s="758"/>
      <c r="F51" s="758"/>
      <c r="G51" s="796"/>
      <c r="H51" s="796"/>
      <c r="I51" s="877"/>
      <c r="J51" s="796"/>
      <c r="K51" s="800"/>
      <c r="L51" s="877"/>
      <c r="M51" s="796"/>
    </row>
    <row r="52" spans="2:14" ht="12.75">
      <c r="B52" s="820"/>
      <c r="C52" s="758"/>
      <c r="D52" s="758"/>
      <c r="E52" s="758"/>
      <c r="G52" s="798"/>
      <c r="H52" s="798"/>
      <c r="I52" s="799"/>
      <c r="J52" s="798"/>
      <c r="K52" s="799"/>
      <c r="L52" s="799"/>
      <c r="M52" s="798"/>
      <c r="N52" s="800"/>
    </row>
    <row r="53" spans="2:11" ht="12.75">
      <c r="B53" s="878"/>
      <c r="K53" s="768"/>
    </row>
    <row r="54" spans="2:14" ht="12.75">
      <c r="B54" s="750"/>
      <c r="C54" s="746"/>
      <c r="D54" s="746"/>
      <c r="E54" s="746"/>
      <c r="G54" s="748"/>
      <c r="H54" s="748"/>
      <c r="I54" s="780"/>
      <c r="J54" s="1534" t="s">
        <v>614</v>
      </c>
      <c r="K54" s="799"/>
      <c r="L54" s="799"/>
      <c r="M54" s="1534" t="s">
        <v>615</v>
      </c>
      <c r="N54" s="800"/>
    </row>
    <row r="55" spans="2:14" ht="12.75">
      <c r="B55" s="750" t="s">
        <v>1281</v>
      </c>
      <c r="C55" s="862"/>
      <c r="D55" s="862"/>
      <c r="E55" s="863"/>
      <c r="F55" s="840"/>
      <c r="G55" s="862"/>
      <c r="H55" s="863"/>
      <c r="I55" s="877"/>
      <c r="N55" s="800"/>
    </row>
    <row r="56" spans="2:14" ht="13.5" thickBot="1">
      <c r="B56" s="1937" t="s">
        <v>778</v>
      </c>
      <c r="C56" s="1937"/>
      <c r="D56" s="1937"/>
      <c r="E56" s="1937"/>
      <c r="F56" s="1937"/>
      <c r="G56" s="1937"/>
      <c r="H56" s="796">
        <f>E49+1</f>
        <v>89</v>
      </c>
      <c r="I56" s="877"/>
      <c r="J56" s="876"/>
      <c r="K56" s="799"/>
      <c r="L56" s="799"/>
      <c r="M56" s="858"/>
      <c r="N56" s="800"/>
    </row>
    <row r="57" spans="2:14" ht="13.5" thickBot="1">
      <c r="B57" s="879"/>
      <c r="C57" s="774"/>
      <c r="D57" s="774"/>
      <c r="E57" s="880"/>
      <c r="F57" s="881"/>
      <c r="G57" s="882"/>
      <c r="H57" s="882"/>
      <c r="I57" s="876"/>
      <c r="J57" s="882"/>
      <c r="K57" s="876"/>
      <c r="L57" s="876"/>
      <c r="M57" s="882"/>
      <c r="N57" s="800"/>
    </row>
    <row r="58" spans="2:14" ht="12.75">
      <c r="B58" s="737"/>
      <c r="C58" s="758"/>
      <c r="D58" s="758"/>
      <c r="E58" s="796"/>
      <c r="F58" s="797"/>
      <c r="G58" s="798"/>
      <c r="H58" s="798"/>
      <c r="I58" s="799"/>
      <c r="J58" s="798"/>
      <c r="K58" s="799"/>
      <c r="L58" s="799"/>
      <c r="M58" s="798"/>
      <c r="N58" s="800"/>
    </row>
  </sheetData>
  <sheetProtection/>
  <mergeCells count="10">
    <mergeCell ref="B10:F10"/>
    <mergeCell ref="B30:G30"/>
    <mergeCell ref="B34:F34"/>
    <mergeCell ref="B11:G11"/>
    <mergeCell ref="B13:G13"/>
    <mergeCell ref="B14:G14"/>
    <mergeCell ref="B39:F39"/>
    <mergeCell ref="B40:F40"/>
    <mergeCell ref="B41:F41"/>
    <mergeCell ref="B56:G56"/>
  </mergeCells>
  <printOptions/>
  <pageMargins left="0.3937007874015748" right="0.3937007874015748" top="0.5905511811023623" bottom="0.3937007874015748" header="0.5905511811023623" footer="0.3937007874015748"/>
  <pageSetup horizontalDpi="600" verticalDpi="600" orientation="portrait" scale="96" r:id="rId1"/>
  <headerFooter alignWithMargins="0">
    <oddHeader>&amp;L&amp;9Organisme __&amp;UMunicipalité XYZ___&amp;U____________________&amp;R&amp;9Code géographique __&amp;U99999&amp;U_____</oddHeader>
    <oddFooter>&amp;LS24-3</oddFooter>
  </headerFooter>
</worksheet>
</file>

<file path=xl/worksheets/sheet35.xml><?xml version="1.0" encoding="utf-8"?>
<worksheet xmlns="http://schemas.openxmlformats.org/spreadsheetml/2006/main" xmlns:r="http://schemas.openxmlformats.org/officeDocument/2006/relationships">
  <sheetPr codeName="Feuil28"/>
  <dimension ref="A3:N60"/>
  <sheetViews>
    <sheetView zoomScaleSheetLayoutView="100" zoomScalePageLayoutView="0" workbookViewId="0" topLeftCell="A40">
      <selection activeCell="A1" sqref="A1:A16384"/>
    </sheetView>
  </sheetViews>
  <sheetFormatPr defaultColWidth="11.421875" defaultRowHeight="12.75"/>
  <cols>
    <col min="1" max="1" width="2.7109375" style="789" customWidth="1"/>
    <col min="2" max="2" width="11.421875" style="738" customWidth="1"/>
    <col min="3" max="3" width="19.00390625" style="738" customWidth="1"/>
    <col min="4" max="4" width="10.7109375" style="738" customWidth="1"/>
    <col min="5" max="5" width="3.140625" style="738" customWidth="1"/>
    <col min="6" max="6" width="12.7109375" style="738" customWidth="1"/>
    <col min="7" max="8" width="2.7109375" style="738" customWidth="1"/>
    <col min="9" max="9" width="15.7109375" style="738" customWidth="1"/>
    <col min="10" max="11" width="2.7109375" style="738" customWidth="1"/>
    <col min="12" max="12" width="15.7109375" style="738" customWidth="1"/>
    <col min="13" max="16384" width="11.421875" style="738" customWidth="1"/>
  </cols>
  <sheetData>
    <row r="3" spans="2:14" ht="12.75">
      <c r="B3" s="558" t="s">
        <v>696</v>
      </c>
      <c r="C3" s="64"/>
      <c r="D3" s="64"/>
      <c r="E3" s="1531"/>
      <c r="F3" s="1531"/>
      <c r="G3" s="1531"/>
      <c r="H3" s="64"/>
      <c r="I3" s="1532"/>
      <c r="J3" s="792"/>
      <c r="K3" s="795"/>
      <c r="L3" s="792"/>
      <c r="M3" s="904"/>
      <c r="N3" s="821"/>
    </row>
    <row r="4" spans="1:12" ht="12.75">
      <c r="A4" s="790"/>
      <c r="B4" s="791" t="s">
        <v>698</v>
      </c>
      <c r="C4" s="792"/>
      <c r="D4" s="792"/>
      <c r="E4" s="792"/>
      <c r="F4" s="792"/>
      <c r="G4" s="793"/>
      <c r="H4" s="793"/>
      <c r="I4" s="793"/>
      <c r="J4" s="793"/>
      <c r="K4" s="793"/>
      <c r="L4" s="793"/>
    </row>
    <row r="5" spans="1:12" ht="12.75">
      <c r="A5" s="790"/>
      <c r="B5" s="791" t="s">
        <v>613</v>
      </c>
      <c r="C5" s="795"/>
      <c r="D5" s="795"/>
      <c r="E5" s="795"/>
      <c r="F5" s="795"/>
      <c r="G5" s="794"/>
      <c r="H5" s="794"/>
      <c r="I5" s="794"/>
      <c r="J5" s="794"/>
      <c r="K5" s="794"/>
      <c r="L5" s="794"/>
    </row>
    <row r="6" spans="1:12" ht="9" customHeight="1" thickBot="1">
      <c r="A6" s="844"/>
      <c r="B6" s="845"/>
      <c r="C6" s="774"/>
      <c r="D6" s="774"/>
      <c r="E6" s="774"/>
      <c r="F6" s="774"/>
      <c r="G6" s="774"/>
      <c r="H6" s="774"/>
      <c r="I6" s="774"/>
      <c r="J6" s="774"/>
      <c r="K6" s="774"/>
      <c r="L6" s="774"/>
    </row>
    <row r="7" spans="9:12" ht="12.75">
      <c r="I7" s="757"/>
      <c r="L7" s="757"/>
    </row>
    <row r="8" spans="9:12" ht="12.75">
      <c r="I8" s="867"/>
      <c r="L8" s="867"/>
    </row>
    <row r="9" ht="9" customHeight="1"/>
    <row r="10" spans="1:12" ht="12.75">
      <c r="A10" s="801" t="s">
        <v>779</v>
      </c>
      <c r="B10" s="829" t="s">
        <v>780</v>
      </c>
      <c r="C10" s="747"/>
      <c r="D10" s="747"/>
      <c r="E10" s="747"/>
      <c r="F10" s="747"/>
      <c r="G10" s="747"/>
      <c r="H10" s="747"/>
      <c r="I10" s="747"/>
      <c r="J10" s="767"/>
      <c r="K10" s="747"/>
      <c r="L10" s="747"/>
    </row>
    <row r="11" spans="1:12" ht="12.75">
      <c r="A11" s="801"/>
      <c r="B11" s="829"/>
      <c r="C11" s="747"/>
      <c r="D11" s="747"/>
      <c r="E11" s="747"/>
      <c r="F11" s="747"/>
      <c r="G11" s="747"/>
      <c r="H11" s="747"/>
      <c r="I11" s="747"/>
      <c r="J11" s="767"/>
      <c r="K11" s="747"/>
      <c r="L11" s="747"/>
    </row>
    <row r="12" spans="1:10" ht="12.75">
      <c r="A12" s="763"/>
      <c r="B12" s="883" t="s">
        <v>781</v>
      </c>
      <c r="E12" s="884">
        <f>'S24-3  Av. soc. futurs (3)'!H56+1</f>
        <v>90</v>
      </c>
      <c r="F12" s="1585">
        <v>1</v>
      </c>
      <c r="J12" s="761"/>
    </row>
    <row r="13" spans="1:10" ht="12.75">
      <c r="A13" s="738"/>
      <c r="B13" s="758"/>
      <c r="C13" s="746"/>
      <c r="D13" s="746"/>
      <c r="E13" s="885"/>
      <c r="F13" s="885"/>
      <c r="J13" s="761"/>
    </row>
    <row r="14" spans="1:10" ht="12.75">
      <c r="A14" s="738"/>
      <c r="B14" s="829" t="s">
        <v>561</v>
      </c>
      <c r="J14" s="761"/>
    </row>
    <row r="15" spans="1:12" ht="12.75">
      <c r="A15" s="738"/>
      <c r="B15" s="751"/>
      <c r="C15" s="765"/>
      <c r="D15" s="765"/>
      <c r="E15" s="765"/>
      <c r="F15" s="765"/>
      <c r="G15" s="765"/>
      <c r="H15" s="765"/>
      <c r="I15" s="765"/>
      <c r="J15" s="768"/>
      <c r="K15" s="765"/>
      <c r="L15" s="765"/>
    </row>
    <row r="16" spans="1:12" ht="12.75">
      <c r="A16" s="738"/>
      <c r="B16" s="751"/>
      <c r="C16" s="765"/>
      <c r="D16" s="765"/>
      <c r="E16" s="765"/>
      <c r="F16" s="765"/>
      <c r="G16" s="765"/>
      <c r="H16" s="765"/>
      <c r="I16" s="765"/>
      <c r="J16" s="768"/>
      <c r="K16" s="765"/>
      <c r="L16" s="765"/>
    </row>
    <row r="17" spans="2:11" ht="12.75">
      <c r="B17" s="750"/>
      <c r="C17" s="746"/>
      <c r="D17" s="746"/>
      <c r="E17" s="746"/>
      <c r="G17" s="748"/>
      <c r="H17" s="748"/>
      <c r="J17" s="755"/>
      <c r="K17" s="755"/>
    </row>
    <row r="18" spans="2:12" ht="12.75">
      <c r="B18" s="750"/>
      <c r="C18" s="746"/>
      <c r="D18" s="746"/>
      <c r="E18" s="746"/>
      <c r="G18" s="748"/>
      <c r="H18" s="748"/>
      <c r="I18" s="1534" t="s">
        <v>614</v>
      </c>
      <c r="J18" s="864"/>
      <c r="K18" s="864"/>
      <c r="L18" s="1534" t="s">
        <v>615</v>
      </c>
    </row>
    <row r="19" spans="2:8" ht="12.75">
      <c r="B19" s="750" t="s">
        <v>1281</v>
      </c>
      <c r="C19" s="862"/>
      <c r="D19" s="862"/>
      <c r="E19" s="863"/>
      <c r="F19" s="840"/>
      <c r="G19" s="862"/>
      <c r="H19" s="863"/>
    </row>
    <row r="20" spans="2:12" ht="13.5" thickBot="1">
      <c r="B20" s="1937" t="s">
        <v>778</v>
      </c>
      <c r="C20" s="1937"/>
      <c r="D20" s="1937"/>
      <c r="E20" s="1937"/>
      <c r="F20" s="1937"/>
      <c r="G20" s="1937"/>
      <c r="H20" s="796">
        <f>E12+1</f>
        <v>91</v>
      </c>
      <c r="I20" s="1586">
        <v>9225</v>
      </c>
      <c r="J20" s="799"/>
      <c r="K20" s="799"/>
      <c r="L20" s="917">
        <v>7515</v>
      </c>
    </row>
    <row r="21" spans="2:12" ht="13.5" thickBot="1">
      <c r="B21" s="879"/>
      <c r="C21" s="774"/>
      <c r="D21" s="774"/>
      <c r="E21" s="880"/>
      <c r="F21" s="881"/>
      <c r="G21" s="882"/>
      <c r="H21" s="882"/>
      <c r="I21" s="882"/>
      <c r="J21" s="882"/>
      <c r="K21" s="882"/>
      <c r="L21" s="882"/>
    </row>
    <row r="22" ht="10.5" customHeight="1"/>
    <row r="23" spans="1:12" ht="12.75">
      <c r="A23" s="801" t="s">
        <v>562</v>
      </c>
      <c r="B23" s="824" t="s">
        <v>563</v>
      </c>
      <c r="C23" s="862"/>
      <c r="D23" s="862"/>
      <c r="E23" s="863"/>
      <c r="F23" s="886"/>
      <c r="G23" s="864"/>
      <c r="H23" s="864"/>
      <c r="I23" s="864"/>
      <c r="J23" s="864"/>
      <c r="K23" s="864"/>
      <c r="L23" s="864"/>
    </row>
    <row r="24" spans="1:12" ht="12.75">
      <c r="A24" s="801"/>
      <c r="B24" s="824"/>
      <c r="C24" s="862"/>
      <c r="D24" s="862"/>
      <c r="E24" s="863"/>
      <c r="F24" s="886"/>
      <c r="G24" s="864"/>
      <c r="H24" s="864"/>
      <c r="I24" s="864"/>
      <c r="J24" s="864"/>
      <c r="K24" s="864"/>
      <c r="L24" s="864"/>
    </row>
    <row r="25" spans="1:12" ht="12.75">
      <c r="A25" s="763"/>
      <c r="B25" s="738" t="s">
        <v>564</v>
      </c>
      <c r="C25" s="758"/>
      <c r="D25" s="887"/>
      <c r="E25" s="888"/>
      <c r="F25" s="888"/>
      <c r="G25" s="888"/>
      <c r="H25" s="888"/>
      <c r="I25" s="889"/>
      <c r="J25" s="798">
        <f>H20+1</f>
        <v>92</v>
      </c>
      <c r="K25" s="1604" t="s">
        <v>921</v>
      </c>
      <c r="L25" s="798" t="s">
        <v>565</v>
      </c>
    </row>
    <row r="26" spans="1:12" ht="12.75">
      <c r="A26" s="763"/>
      <c r="B26" s="891"/>
      <c r="C26" s="758"/>
      <c r="D26" s="758"/>
      <c r="I26" s="889"/>
      <c r="J26" s="798">
        <f>J25+1</f>
        <v>93</v>
      </c>
      <c r="K26" s="890"/>
      <c r="L26" s="798" t="s">
        <v>566</v>
      </c>
    </row>
    <row r="27" spans="1:12" ht="12.75">
      <c r="A27" s="811"/>
      <c r="B27" s="812"/>
      <c r="C27" s="810"/>
      <c r="D27" s="813"/>
      <c r="E27" s="814"/>
      <c r="F27" s="815"/>
      <c r="G27" s="816"/>
      <c r="H27" s="816"/>
      <c r="I27" s="816"/>
      <c r="J27" s="816"/>
      <c r="K27" s="816"/>
      <c r="L27" s="816"/>
    </row>
    <row r="28" spans="1:12" ht="12.75">
      <c r="A28" s="811"/>
      <c r="B28" s="812"/>
      <c r="C28" s="810"/>
      <c r="D28" s="813"/>
      <c r="E28" s="814"/>
      <c r="F28" s="815"/>
      <c r="G28" s="816"/>
      <c r="H28" s="816"/>
      <c r="I28" s="1550">
        <v>2009</v>
      </c>
      <c r="J28" s="816"/>
      <c r="K28" s="816"/>
      <c r="L28" s="1550">
        <v>2008</v>
      </c>
    </row>
    <row r="29" spans="1:12" ht="13.5" thickBot="1">
      <c r="A29" s="745"/>
      <c r="B29" s="737" t="s">
        <v>567</v>
      </c>
      <c r="C29" s="758"/>
      <c r="D29" s="758"/>
      <c r="E29" s="885"/>
      <c r="F29" s="798"/>
      <c r="H29" s="798">
        <f>J26+1</f>
        <v>94</v>
      </c>
      <c r="I29" s="1596">
        <v>14</v>
      </c>
      <c r="J29" s="799"/>
      <c r="K29" s="799"/>
      <c r="L29" s="1596">
        <v>14</v>
      </c>
    </row>
    <row r="31" spans="2:12" ht="12.75">
      <c r="B31" s="824" t="s">
        <v>568</v>
      </c>
      <c r="C31" s="758"/>
      <c r="D31" s="758"/>
      <c r="E31" s="796"/>
      <c r="F31" s="797"/>
      <c r="G31" s="798"/>
      <c r="H31" s="798"/>
      <c r="I31" s="798"/>
      <c r="J31" s="798"/>
      <c r="K31" s="798"/>
      <c r="L31" s="798"/>
    </row>
    <row r="32" spans="2:12" ht="12.75">
      <c r="B32" s="861" t="s">
        <v>199</v>
      </c>
      <c r="C32" s="758"/>
      <c r="D32" s="758"/>
      <c r="E32" s="796"/>
      <c r="F32" s="797"/>
      <c r="G32" s="798"/>
      <c r="H32" s="798"/>
      <c r="I32" s="798"/>
      <c r="J32" s="798"/>
      <c r="K32" s="798"/>
      <c r="L32" s="798"/>
    </row>
    <row r="33" spans="2:12" ht="12.75">
      <c r="B33" s="758" t="s">
        <v>3</v>
      </c>
      <c r="C33" s="758"/>
      <c r="D33" s="758"/>
      <c r="E33" s="796"/>
      <c r="F33" s="797"/>
      <c r="G33" s="798"/>
      <c r="H33" s="798"/>
      <c r="I33" s="798"/>
      <c r="J33" s="798"/>
      <c r="K33" s="798"/>
      <c r="L33" s="798"/>
    </row>
    <row r="34" spans="2:12" ht="12.75">
      <c r="B34" s="758" t="s">
        <v>4</v>
      </c>
      <c r="C34" s="758"/>
      <c r="D34" s="758"/>
      <c r="E34" s="796"/>
      <c r="F34" s="797"/>
      <c r="G34" s="798"/>
      <c r="H34" s="798"/>
      <c r="I34" s="798"/>
      <c r="J34" s="798"/>
      <c r="K34" s="798"/>
      <c r="L34" s="798"/>
    </row>
    <row r="35" spans="2:12" ht="12.75">
      <c r="B35" s="758" t="s">
        <v>1157</v>
      </c>
      <c r="C35" s="758"/>
      <c r="D35" s="758"/>
      <c r="E35" s="796"/>
      <c r="F35" s="797"/>
      <c r="G35" s="798"/>
      <c r="H35" s="798"/>
      <c r="I35" s="798"/>
      <c r="J35" s="798"/>
      <c r="K35" s="798"/>
      <c r="L35" s="798"/>
    </row>
    <row r="36" spans="2:12" ht="12.75">
      <c r="B36" s="758" t="s">
        <v>1158</v>
      </c>
      <c r="C36" s="758"/>
      <c r="D36" s="758"/>
      <c r="E36" s="796"/>
      <c r="F36" s="797"/>
      <c r="G36" s="798"/>
      <c r="H36" s="798"/>
      <c r="I36" s="798"/>
      <c r="J36" s="798"/>
      <c r="K36" s="798"/>
      <c r="L36" s="798"/>
    </row>
    <row r="37" spans="2:12" ht="12.75">
      <c r="B37" s="758" t="s">
        <v>832</v>
      </c>
      <c r="C37" s="758"/>
      <c r="D37" s="758"/>
      <c r="E37" s="796"/>
      <c r="F37" s="797"/>
      <c r="G37" s="798"/>
      <c r="H37" s="798"/>
      <c r="I37" s="798"/>
      <c r="J37" s="798"/>
      <c r="K37" s="798"/>
      <c r="L37" s="798"/>
    </row>
    <row r="38" spans="2:12" ht="12.75">
      <c r="B38" s="758" t="s">
        <v>833</v>
      </c>
      <c r="C38" s="758"/>
      <c r="D38" s="758"/>
      <c r="E38" s="796"/>
      <c r="F38" s="797"/>
      <c r="G38" s="798"/>
      <c r="H38" s="798"/>
      <c r="I38" s="798"/>
      <c r="J38" s="798"/>
      <c r="K38" s="798"/>
      <c r="L38" s="798"/>
    </row>
    <row r="39" spans="2:12" ht="12.75">
      <c r="B39" s="758" t="s">
        <v>214</v>
      </c>
      <c r="C39" s="758"/>
      <c r="D39" s="758"/>
      <c r="E39" s="796"/>
      <c r="F39" s="797"/>
      <c r="G39" s="798"/>
      <c r="H39" s="798"/>
      <c r="I39" s="798"/>
      <c r="J39" s="798"/>
      <c r="K39" s="798"/>
      <c r="L39" s="798"/>
    </row>
    <row r="40" spans="2:12" ht="12.75">
      <c r="B40" s="758" t="s">
        <v>1187</v>
      </c>
      <c r="C40" s="758"/>
      <c r="D40" s="758"/>
      <c r="E40" s="796"/>
      <c r="F40" s="797"/>
      <c r="G40" s="798"/>
      <c r="H40" s="798"/>
      <c r="I40" s="798"/>
      <c r="J40" s="798"/>
      <c r="K40" s="798"/>
      <c r="L40" s="798"/>
    </row>
    <row r="41" spans="2:12" ht="12.75">
      <c r="B41" s="758" t="s">
        <v>1188</v>
      </c>
      <c r="C41" s="758"/>
      <c r="D41" s="758"/>
      <c r="E41" s="796"/>
      <c r="F41" s="797"/>
      <c r="G41" s="798"/>
      <c r="H41" s="798"/>
      <c r="I41" s="798"/>
      <c r="J41" s="798"/>
      <c r="K41" s="798"/>
      <c r="L41" s="798"/>
    </row>
    <row r="42" spans="2:12" ht="12.75">
      <c r="B42" s="758"/>
      <c r="C42" s="758"/>
      <c r="D42" s="758"/>
      <c r="E42" s="796"/>
      <c r="F42" s="797"/>
      <c r="G42" s="798"/>
      <c r="H42" s="798"/>
      <c r="I42" s="798"/>
      <c r="J42" s="798"/>
      <c r="K42" s="798"/>
      <c r="L42" s="798"/>
    </row>
    <row r="43" spans="2:12" ht="12.75">
      <c r="B43" s="758" t="s">
        <v>1367</v>
      </c>
      <c r="C43" s="758"/>
      <c r="D43" s="758"/>
      <c r="E43" s="796"/>
      <c r="F43" s="797"/>
      <c r="G43" s="798"/>
      <c r="H43" s="798"/>
      <c r="I43" s="798"/>
      <c r="J43" s="798"/>
      <c r="K43" s="798"/>
      <c r="L43" s="798"/>
    </row>
    <row r="44" spans="2:12" ht="12.75">
      <c r="B44" s="758" t="s">
        <v>1369</v>
      </c>
      <c r="C44" s="758"/>
      <c r="D44" s="758"/>
      <c r="E44" s="796"/>
      <c r="F44" s="797"/>
      <c r="G44" s="798"/>
      <c r="H44" s="798"/>
      <c r="I44" s="798"/>
      <c r="J44" s="798"/>
      <c r="K44" s="798"/>
      <c r="L44" s="798"/>
    </row>
    <row r="45" spans="2:12" ht="12.75">
      <c r="B45" s="758" t="s">
        <v>1370</v>
      </c>
      <c r="C45" s="758"/>
      <c r="D45" s="758"/>
      <c r="E45" s="796"/>
      <c r="F45" s="797"/>
      <c r="G45" s="798"/>
      <c r="H45" s="798"/>
      <c r="I45" s="798"/>
      <c r="J45" s="798"/>
      <c r="K45" s="798"/>
      <c r="L45" s="798"/>
    </row>
    <row r="46" spans="2:12" ht="12.75">
      <c r="B46" s="758" t="s">
        <v>198</v>
      </c>
      <c r="C46" s="758"/>
      <c r="D46" s="758"/>
      <c r="E46" s="796"/>
      <c r="F46" s="797"/>
      <c r="G46" s="798"/>
      <c r="H46" s="798"/>
      <c r="I46" s="798"/>
      <c r="J46" s="798"/>
      <c r="K46" s="798"/>
      <c r="L46" s="798"/>
    </row>
    <row r="47" spans="2:12" ht="12.75">
      <c r="B47" s="758" t="s">
        <v>569</v>
      </c>
      <c r="C47" s="758"/>
      <c r="D47" s="758"/>
      <c r="E47" s="796"/>
      <c r="F47" s="797"/>
      <c r="G47" s="798"/>
      <c r="H47" s="798"/>
      <c r="I47" s="798"/>
      <c r="J47" s="798"/>
      <c r="K47" s="798"/>
      <c r="L47" s="798"/>
    </row>
    <row r="48" spans="2:12" ht="12.75">
      <c r="B48" s="758" t="s">
        <v>570</v>
      </c>
      <c r="C48" s="758"/>
      <c r="D48" s="758"/>
      <c r="E48" s="758"/>
      <c r="F48" s="758"/>
      <c r="G48" s="758"/>
      <c r="H48" s="758"/>
      <c r="I48" s="758"/>
      <c r="J48" s="758"/>
      <c r="K48" s="758"/>
      <c r="L48" s="758"/>
    </row>
    <row r="49" spans="2:12" ht="12.75">
      <c r="B49" s="861"/>
      <c r="C49" s="758"/>
      <c r="D49" s="758"/>
      <c r="E49" s="796"/>
      <c r="F49" s="797"/>
      <c r="G49" s="798"/>
      <c r="H49" s="798"/>
      <c r="I49" s="798"/>
      <c r="J49" s="798"/>
      <c r="K49" s="798"/>
      <c r="L49" s="798"/>
    </row>
    <row r="50" spans="2:12" ht="12.75">
      <c r="B50" s="861"/>
      <c r="C50" s="758"/>
      <c r="D50" s="758"/>
      <c r="E50" s="796"/>
      <c r="F50" s="797"/>
      <c r="G50" s="798"/>
      <c r="H50" s="798"/>
      <c r="I50" s="1534" t="s">
        <v>614</v>
      </c>
      <c r="J50" s="798"/>
      <c r="K50" s="798"/>
      <c r="L50" s="1534" t="s">
        <v>615</v>
      </c>
    </row>
    <row r="51" spans="2:12" ht="13.5" thickBot="1">
      <c r="B51" s="750" t="s">
        <v>1337</v>
      </c>
      <c r="C51" s="758"/>
      <c r="D51" s="758"/>
      <c r="E51" s="796"/>
      <c r="F51" s="797"/>
      <c r="G51" s="798"/>
      <c r="H51" s="798">
        <f>H29+1</f>
        <v>95</v>
      </c>
      <c r="I51" s="1728">
        <v>19431</v>
      </c>
      <c r="J51" s="798"/>
      <c r="K51" s="798"/>
      <c r="L51" s="1728">
        <v>18822</v>
      </c>
    </row>
    <row r="52" spans="2:12" ht="12.75">
      <c r="B52" s="861"/>
      <c r="C52" s="758"/>
      <c r="D52" s="758"/>
      <c r="E52" s="796"/>
      <c r="F52" s="797"/>
      <c r="G52" s="798"/>
      <c r="H52" s="798"/>
      <c r="I52" s="799"/>
      <c r="J52" s="798"/>
      <c r="K52" s="798"/>
      <c r="L52" s="799"/>
    </row>
    <row r="53" spans="2:12" ht="12.75">
      <c r="B53" s="750" t="s">
        <v>1281</v>
      </c>
      <c r="C53" s="758"/>
      <c r="D53" s="758"/>
      <c r="E53" s="758"/>
      <c r="F53" s="885"/>
      <c r="H53" s="798"/>
      <c r="I53" s="799"/>
      <c r="J53" s="798"/>
      <c r="K53" s="798"/>
      <c r="L53" s="800"/>
    </row>
    <row r="54" spans="2:12" ht="12.75">
      <c r="B54" s="751" t="s">
        <v>1338</v>
      </c>
      <c r="C54" s="758"/>
      <c r="D54" s="758"/>
      <c r="E54" s="758"/>
      <c r="F54" s="885"/>
      <c r="H54" s="798">
        <f>H51+1</f>
        <v>96</v>
      </c>
      <c r="I54" s="1729">
        <v>65484</v>
      </c>
      <c r="J54" s="798"/>
      <c r="L54" s="1729">
        <v>63430</v>
      </c>
    </row>
    <row r="55" spans="2:12" ht="12.75">
      <c r="B55" s="1937" t="s">
        <v>975</v>
      </c>
      <c r="C55" s="1937"/>
      <c r="D55" s="1937"/>
      <c r="E55" s="1937"/>
      <c r="F55" s="1937"/>
      <c r="G55" s="1937"/>
      <c r="H55" s="798">
        <f>H54+1</f>
        <v>97</v>
      </c>
      <c r="I55" s="799"/>
      <c r="J55" s="798"/>
      <c r="L55" s="799"/>
    </row>
    <row r="56" spans="2:12" ht="13.5" thickBot="1">
      <c r="B56" s="1937"/>
      <c r="C56" s="1937"/>
      <c r="D56" s="1937"/>
      <c r="E56" s="1937"/>
      <c r="F56" s="1937"/>
      <c r="G56" s="734"/>
      <c r="H56" s="865">
        <f>H55+1</f>
        <v>98</v>
      </c>
      <c r="I56" s="1728">
        <f>SUM(I54:I55)</f>
        <v>65484</v>
      </c>
      <c r="J56" s="798"/>
      <c r="K56" s="798"/>
      <c r="L56" s="1728">
        <f>SUM(L54:L55)</f>
        <v>63430</v>
      </c>
    </row>
    <row r="57" spans="2:12" ht="13.5" thickBot="1">
      <c r="B57" s="845"/>
      <c r="C57" s="774"/>
      <c r="D57" s="774"/>
      <c r="E57" s="774"/>
      <c r="F57" s="892"/>
      <c r="G57" s="882"/>
      <c r="H57" s="882"/>
      <c r="I57" s="882"/>
      <c r="J57" s="882"/>
      <c r="K57" s="882"/>
      <c r="L57" s="882"/>
    </row>
    <row r="58" spans="2:10" ht="12.75">
      <c r="B58" s="763" t="s">
        <v>437</v>
      </c>
      <c r="C58" s="746"/>
      <c r="D58" s="746"/>
      <c r="E58" s="746"/>
      <c r="F58" s="748"/>
      <c r="G58" s="780"/>
      <c r="H58" s="780"/>
      <c r="I58" s="780"/>
      <c r="J58" s="757"/>
    </row>
    <row r="59" spans="2:12" ht="13.5" thickBot="1">
      <c r="B59" s="893"/>
      <c r="C59" s="857"/>
      <c r="D59" s="857"/>
      <c r="E59" s="857"/>
      <c r="F59" s="775"/>
      <c r="G59" s="777"/>
      <c r="H59" s="777"/>
      <c r="I59" s="777"/>
      <c r="J59" s="894"/>
      <c r="K59" s="857"/>
      <c r="L59" s="857"/>
    </row>
    <row r="60" spans="2:12" ht="12.75">
      <c r="B60" s="895"/>
      <c r="C60" s="803"/>
      <c r="D60" s="896"/>
      <c r="G60" s="803"/>
      <c r="H60" s="803"/>
      <c r="I60" s="896"/>
      <c r="J60" s="896"/>
      <c r="K60" s="803"/>
      <c r="L60" s="803"/>
    </row>
  </sheetData>
  <sheetProtection/>
  <mergeCells count="3">
    <mergeCell ref="B20:G20"/>
    <mergeCell ref="B55:G55"/>
    <mergeCell ref="B56:F56"/>
  </mergeCells>
  <printOptions/>
  <pageMargins left="0.3937007874015748" right="0.3937007874015748" top="0.5905511811023623" bottom="0.3937007874015748" header="0.5905511811023623" footer="0.3937007874015748"/>
  <pageSetup horizontalDpi="600" verticalDpi="600" orientation="portrait" scale="95" r:id="rId1"/>
  <headerFooter alignWithMargins="0">
    <oddHeader>&amp;L&amp;9Organisme __&amp;UMunicipalité XYZ&amp;U_______________________&amp;R&amp;9Code géographique __&amp;U99999&amp;U_____</oddHeader>
    <oddFooter>&amp;LS24-4</oddFooter>
  </headerFooter>
</worksheet>
</file>

<file path=xl/worksheets/sheet36.xml><?xml version="1.0" encoding="utf-8"?>
<worksheet xmlns="http://schemas.openxmlformats.org/spreadsheetml/2006/main" xmlns:r="http://schemas.openxmlformats.org/officeDocument/2006/relationships">
  <sheetPr codeName="Feuil53"/>
  <dimension ref="A3:J2827"/>
  <sheetViews>
    <sheetView zoomScalePageLayoutView="0" workbookViewId="0" topLeftCell="A25">
      <selection activeCell="K34" sqref="K34"/>
    </sheetView>
  </sheetViews>
  <sheetFormatPr defaultColWidth="11.421875" defaultRowHeight="12.75"/>
  <cols>
    <col min="1" max="1" width="11.421875" style="738" customWidth="1"/>
    <col min="2" max="2" width="12.140625" style="738" customWidth="1"/>
    <col min="3" max="3" width="11.421875" style="738" customWidth="1"/>
    <col min="4" max="4" width="17.140625" style="738" customWidth="1"/>
    <col min="5" max="5" width="2.57421875" style="738" customWidth="1"/>
    <col min="6" max="6" width="15.7109375" style="738" customWidth="1"/>
    <col min="7" max="7" width="2.57421875" style="738" customWidth="1"/>
    <col min="8" max="8" width="15.7109375" style="738" customWidth="1"/>
    <col min="9" max="9" width="2.57421875" style="738" customWidth="1"/>
    <col min="10" max="10" width="15.7109375" style="738" customWidth="1"/>
    <col min="11" max="16384" width="11.421875" style="738" customWidth="1"/>
  </cols>
  <sheetData>
    <row r="3" spans="1:10" ht="12.75">
      <c r="A3" s="558" t="s">
        <v>696</v>
      </c>
      <c r="B3" s="739"/>
      <c r="C3" s="742"/>
      <c r="D3" s="792"/>
      <c r="E3" s="1533"/>
      <c r="F3" s="1533"/>
      <c r="G3" s="1533"/>
      <c r="H3" s="1533"/>
      <c r="I3" s="1533"/>
      <c r="J3" s="1533"/>
    </row>
    <row r="4" spans="1:10" ht="12.75">
      <c r="A4" s="1943" t="s">
        <v>699</v>
      </c>
      <c r="B4" s="1943"/>
      <c r="C4" s="1943"/>
      <c r="D4" s="1943"/>
      <c r="E4" s="1943"/>
      <c r="F4" s="1943"/>
      <c r="G4" s="1943"/>
      <c r="H4" s="1943"/>
      <c r="I4" s="1943"/>
      <c r="J4" s="1943"/>
    </row>
    <row r="5" spans="1:10" ht="12.75">
      <c r="A5" s="1943" t="s">
        <v>1271</v>
      </c>
      <c r="B5" s="1943"/>
      <c r="C5" s="1943"/>
      <c r="D5" s="1943"/>
      <c r="E5" s="1943"/>
      <c r="F5" s="1943"/>
      <c r="G5" s="1943"/>
      <c r="H5" s="1943"/>
      <c r="I5" s="1943"/>
      <c r="J5" s="1943"/>
    </row>
    <row r="6" spans="1:10" ht="12.75">
      <c r="A6" s="730"/>
      <c r="B6" s="730"/>
      <c r="C6" s="730"/>
      <c r="D6" s="730"/>
      <c r="E6" s="730"/>
      <c r="F6" s="730"/>
      <c r="G6" s="730"/>
      <c r="H6" s="730"/>
      <c r="I6" s="730"/>
      <c r="J6" s="730"/>
    </row>
    <row r="7" spans="1:10" ht="12.75">
      <c r="A7" s="730"/>
      <c r="B7" s="730"/>
      <c r="C7" s="730"/>
      <c r="D7" s="730"/>
      <c r="E7" s="730"/>
      <c r="F7" s="730"/>
      <c r="G7" s="730"/>
      <c r="H7" s="730"/>
      <c r="I7" s="730"/>
      <c r="J7" s="730"/>
    </row>
    <row r="8" spans="1:10" ht="12.75" customHeight="1" thickBot="1">
      <c r="A8" s="857"/>
      <c r="B8" s="897"/>
      <c r="C8" s="857"/>
      <c r="D8" s="857"/>
      <c r="E8" s="857"/>
      <c r="F8" s="744" t="s">
        <v>1451</v>
      </c>
      <c r="G8" s="744"/>
      <c r="H8" s="744" t="s">
        <v>1452</v>
      </c>
      <c r="I8" s="744"/>
      <c r="J8" s="894" t="s">
        <v>1274</v>
      </c>
    </row>
    <row r="9" spans="4:10" ht="12.75">
      <c r="D9" s="898"/>
      <c r="E9" s="899"/>
      <c r="F9" s="842"/>
      <c r="G9" s="842"/>
      <c r="H9" s="842"/>
      <c r="I9" s="842"/>
      <c r="J9" s="900"/>
    </row>
    <row r="10" spans="1:10" ht="12.75">
      <c r="A10" s="750" t="s">
        <v>334</v>
      </c>
      <c r="B10" s="751"/>
      <c r="C10" s="742"/>
      <c r="D10" s="742"/>
      <c r="E10" s="748">
        <v>1</v>
      </c>
      <c r="F10" s="753">
        <v>129944012</v>
      </c>
      <c r="G10" s="839">
        <f>E43+1</f>
        <v>20</v>
      </c>
      <c r="H10" s="753">
        <v>107565897</v>
      </c>
      <c r="I10" s="839">
        <f>G43+1</f>
        <v>39</v>
      </c>
      <c r="J10" s="753">
        <f aca="true" t="shared" si="0" ref="J10:J18">F10+H10</f>
        <v>237509909</v>
      </c>
    </row>
    <row r="11" spans="1:10" ht="12.75">
      <c r="A11" s="821"/>
      <c r="B11" s="901"/>
      <c r="C11" s="898"/>
      <c r="D11" s="898"/>
      <c r="E11" s="842"/>
      <c r="F11" s="902"/>
      <c r="G11" s="842"/>
      <c r="H11" s="753"/>
      <c r="I11" s="842"/>
      <c r="J11" s="753">
        <f t="shared" si="0"/>
        <v>0</v>
      </c>
    </row>
    <row r="12" spans="1:10" ht="12.75">
      <c r="A12" s="763" t="s">
        <v>6</v>
      </c>
      <c r="E12" s="839"/>
      <c r="F12" s="760"/>
      <c r="G12" s="839"/>
      <c r="H12" s="760"/>
      <c r="I12" s="839"/>
      <c r="J12" s="753">
        <f t="shared" si="0"/>
        <v>0</v>
      </c>
    </row>
    <row r="13" spans="1:10" ht="12.75">
      <c r="A13" s="751" t="s">
        <v>1315</v>
      </c>
      <c r="B13" s="746"/>
      <c r="C13" s="746"/>
      <c r="D13" s="746"/>
      <c r="E13" s="748">
        <f>E10+1</f>
        <v>2</v>
      </c>
      <c r="F13" s="753">
        <v>26449272</v>
      </c>
      <c r="G13" s="748">
        <f>G10+1</f>
        <v>21</v>
      </c>
      <c r="H13" s="753">
        <v>13954166</v>
      </c>
      <c r="I13" s="748">
        <f>I10+1</f>
        <v>40</v>
      </c>
      <c r="J13" s="753">
        <f t="shared" si="0"/>
        <v>40403438</v>
      </c>
    </row>
    <row r="14" spans="1:10" ht="12.75">
      <c r="A14" s="751" t="s">
        <v>1316</v>
      </c>
      <c r="B14" s="746"/>
      <c r="C14" s="746"/>
      <c r="D14" s="746"/>
      <c r="E14" s="748">
        <f>E13+1</f>
        <v>3</v>
      </c>
      <c r="F14" s="753"/>
      <c r="G14" s="748">
        <f>G13+1</f>
        <v>22</v>
      </c>
      <c r="H14" s="753">
        <v>13202</v>
      </c>
      <c r="I14" s="748">
        <f>I13+1</f>
        <v>41</v>
      </c>
      <c r="J14" s="753">
        <f t="shared" si="0"/>
        <v>13202</v>
      </c>
    </row>
    <row r="15" spans="1:10" ht="12.75">
      <c r="A15" s="751" t="s">
        <v>1317</v>
      </c>
      <c r="B15" s="746"/>
      <c r="C15" s="746"/>
      <c r="D15" s="746"/>
      <c r="E15" s="748">
        <f>E14+1</f>
        <v>4</v>
      </c>
      <c r="F15" s="753"/>
      <c r="G15" s="748">
        <f>G14+1</f>
        <v>23</v>
      </c>
      <c r="H15" s="753"/>
      <c r="I15" s="748">
        <f>I14+1</f>
        <v>42</v>
      </c>
      <c r="J15" s="753">
        <f t="shared" si="0"/>
        <v>0</v>
      </c>
    </row>
    <row r="16" spans="1:10" ht="12.75">
      <c r="A16" s="751" t="s">
        <v>1289</v>
      </c>
      <c r="B16" s="746"/>
      <c r="C16" s="746"/>
      <c r="D16" s="746"/>
      <c r="E16" s="839"/>
      <c r="F16" s="760"/>
      <c r="G16" s="839"/>
      <c r="H16" s="760"/>
      <c r="I16" s="839"/>
      <c r="J16" s="753">
        <f t="shared" si="0"/>
        <v>0</v>
      </c>
    </row>
    <row r="17" spans="1:10" ht="12.75">
      <c r="A17" s="751" t="s">
        <v>1421</v>
      </c>
      <c r="B17" s="746"/>
      <c r="C17" s="746"/>
      <c r="D17" s="746"/>
      <c r="E17" s="839">
        <f>E15+1</f>
        <v>5</v>
      </c>
      <c r="F17" s="753"/>
      <c r="G17" s="839">
        <f>G15+1</f>
        <v>24</v>
      </c>
      <c r="H17" s="753"/>
      <c r="I17" s="839">
        <f>I15+1</f>
        <v>43</v>
      </c>
      <c r="J17" s="753">
        <f t="shared" si="0"/>
        <v>0</v>
      </c>
    </row>
    <row r="18" spans="1:10" ht="12.75">
      <c r="A18" s="751" t="s">
        <v>1421</v>
      </c>
      <c r="B18" s="746"/>
      <c r="C18" s="746"/>
      <c r="D18" s="746"/>
      <c r="E18" s="748">
        <f>E17+1</f>
        <v>6</v>
      </c>
      <c r="F18" s="753"/>
      <c r="G18" s="748">
        <f>G17+1</f>
        <v>25</v>
      </c>
      <c r="H18" s="753"/>
      <c r="I18" s="748">
        <f>I17+1</f>
        <v>44</v>
      </c>
      <c r="J18" s="753">
        <f t="shared" si="0"/>
        <v>0</v>
      </c>
    </row>
    <row r="19" spans="1:10" ht="12.75">
      <c r="A19" s="751"/>
      <c r="B19" s="903"/>
      <c r="C19" s="898"/>
      <c r="D19" s="898"/>
      <c r="E19" s="842"/>
      <c r="F19" s="902"/>
      <c r="G19" s="842"/>
      <c r="H19" s="753"/>
      <c r="I19" s="842"/>
      <c r="J19" s="753"/>
    </row>
    <row r="20" spans="1:10" ht="12.75">
      <c r="A20" s="904" t="s">
        <v>7</v>
      </c>
      <c r="B20" s="901"/>
      <c r="C20" s="898"/>
      <c r="D20" s="898"/>
      <c r="E20" s="905"/>
      <c r="F20" s="906"/>
      <c r="G20" s="905"/>
      <c r="H20" s="753"/>
      <c r="I20" s="905"/>
      <c r="J20" s="753">
        <f>F20+H20</f>
        <v>0</v>
      </c>
    </row>
    <row r="21" spans="1:10" ht="12.75">
      <c r="A21" s="821" t="s">
        <v>1318</v>
      </c>
      <c r="B21" s="901"/>
      <c r="C21" s="898"/>
      <c r="D21" s="898"/>
      <c r="E21" s="905"/>
      <c r="F21" s="906"/>
      <c r="G21" s="905"/>
      <c r="H21" s="753"/>
      <c r="I21" s="905"/>
      <c r="J21" s="753"/>
    </row>
    <row r="22" spans="1:10" ht="12.75">
      <c r="A22" s="821" t="s">
        <v>1320</v>
      </c>
      <c r="B22" s="901"/>
      <c r="C22" s="898"/>
      <c r="D22" s="898"/>
      <c r="E22" s="839">
        <f>E18+1</f>
        <v>7</v>
      </c>
      <c r="F22" s="753">
        <v>1705</v>
      </c>
      <c r="G22" s="839">
        <f>G18+1</f>
        <v>26</v>
      </c>
      <c r="H22" s="753"/>
      <c r="I22" s="839">
        <f>I18+1</f>
        <v>45</v>
      </c>
      <c r="J22" s="753">
        <f>F22+H22</f>
        <v>1705</v>
      </c>
    </row>
    <row r="23" spans="1:10" ht="12.75">
      <c r="A23" s="751" t="s">
        <v>1321</v>
      </c>
      <c r="B23" s="901"/>
      <c r="C23" s="898"/>
      <c r="D23" s="898"/>
      <c r="E23" s="839">
        <f>E22+1</f>
        <v>8</v>
      </c>
      <c r="F23" s="753">
        <v>40384374</v>
      </c>
      <c r="G23" s="839">
        <f>G22+1</f>
        <v>27</v>
      </c>
      <c r="H23" s="753">
        <v>2505824</v>
      </c>
      <c r="I23" s="839">
        <f>I22+1</f>
        <v>46</v>
      </c>
      <c r="J23" s="753">
        <f>F23+H23</f>
        <v>42890198</v>
      </c>
    </row>
    <row r="24" spans="1:10" ht="12.75">
      <c r="A24" s="751" t="s">
        <v>1322</v>
      </c>
      <c r="B24" s="901"/>
      <c r="C24" s="898"/>
      <c r="D24" s="898"/>
      <c r="E24" s="839">
        <f>E23+1</f>
        <v>9</v>
      </c>
      <c r="F24" s="753"/>
      <c r="G24" s="839">
        <f>G23+1</f>
        <v>28</v>
      </c>
      <c r="H24" s="753"/>
      <c r="I24" s="839">
        <f>I23+1</f>
        <v>47</v>
      </c>
      <c r="J24" s="753"/>
    </row>
    <row r="25" spans="1:10" ht="12.75">
      <c r="A25" s="765" t="s">
        <v>1444</v>
      </c>
      <c r="E25" s="839">
        <f>E24+1</f>
        <v>10</v>
      </c>
      <c r="F25" s="753">
        <v>399334</v>
      </c>
      <c r="G25" s="839">
        <f>G24+1</f>
        <v>29</v>
      </c>
      <c r="H25" s="753">
        <v>1612515</v>
      </c>
      <c r="I25" s="839">
        <f>I24+1</f>
        <v>48</v>
      </c>
      <c r="J25" s="753">
        <f>F25+H25</f>
        <v>2011849</v>
      </c>
    </row>
    <row r="26" spans="1:10" ht="12.75">
      <c r="A26" s="751" t="s">
        <v>1319</v>
      </c>
      <c r="B26" s="901"/>
      <c r="C26" s="898"/>
      <c r="D26" s="898"/>
      <c r="E26" s="839"/>
      <c r="F26" s="753"/>
      <c r="G26" s="839"/>
      <c r="H26" s="753"/>
      <c r="I26" s="839"/>
      <c r="J26" s="753"/>
    </row>
    <row r="27" spans="1:10" ht="12.75">
      <c r="A27" s="765" t="s">
        <v>1421</v>
      </c>
      <c r="E27" s="839">
        <f>E25+1</f>
        <v>11</v>
      </c>
      <c r="F27" s="753"/>
      <c r="G27" s="839">
        <f>G25+1</f>
        <v>30</v>
      </c>
      <c r="H27" s="753"/>
      <c r="I27" s="839">
        <f>I25+1</f>
        <v>49</v>
      </c>
      <c r="J27" s="753">
        <f>F27+H27</f>
        <v>0</v>
      </c>
    </row>
    <row r="28" spans="1:10" ht="12.75">
      <c r="A28" s="769" t="s">
        <v>1421</v>
      </c>
      <c r="B28" s="907"/>
      <c r="C28" s="907"/>
      <c r="D28" s="907"/>
      <c r="E28" s="770">
        <f>E27+1</f>
        <v>12</v>
      </c>
      <c r="F28" s="772"/>
      <c r="G28" s="770">
        <f>G27+1</f>
        <v>31</v>
      </c>
      <c r="H28" s="772"/>
      <c r="I28" s="770">
        <f>I27+1</f>
        <v>50</v>
      </c>
      <c r="J28" s="772">
        <f>F28+H28</f>
        <v>0</v>
      </c>
    </row>
    <row r="29" spans="1:10" ht="12.75">
      <c r="A29" s="821"/>
      <c r="B29" s="901"/>
      <c r="E29" s="848"/>
      <c r="F29" s="908"/>
      <c r="G29" s="848"/>
      <c r="H29" s="908"/>
      <c r="I29" s="848"/>
      <c r="J29" s="760"/>
    </row>
    <row r="30" spans="1:10" ht="12.75">
      <c r="A30" s="909" t="s">
        <v>1196</v>
      </c>
      <c r="B30" s="910"/>
      <c r="C30" s="911"/>
      <c r="D30" s="911"/>
      <c r="E30" s="770">
        <f>E28+1</f>
        <v>13</v>
      </c>
      <c r="F30" s="772">
        <f>SUM(F10)-SUM(F22:F28)+SUM(F13:F18)</f>
        <v>115607871</v>
      </c>
      <c r="G30" s="770">
        <f>G28+1</f>
        <v>32</v>
      </c>
      <c r="H30" s="772">
        <f>SUM(H10)-SUM(H22:H28)+SUM(H13:H18)</f>
        <v>117414926</v>
      </c>
      <c r="I30" s="770">
        <f>I28+1</f>
        <v>51</v>
      </c>
      <c r="J30" s="912">
        <f>F30+H30</f>
        <v>233022797</v>
      </c>
    </row>
    <row r="31" spans="1:10" ht="12.75">
      <c r="A31" s="821"/>
      <c r="B31" s="901"/>
      <c r="E31" s="848"/>
      <c r="F31" s="908"/>
      <c r="G31" s="848"/>
      <c r="H31" s="908"/>
      <c r="I31" s="848"/>
      <c r="J31" s="760"/>
    </row>
    <row r="32" spans="1:10" ht="12.75">
      <c r="A32" s="821" t="s">
        <v>1349</v>
      </c>
      <c r="B32" s="901"/>
      <c r="E32" s="848"/>
      <c r="F32" s="908"/>
      <c r="G32" s="848"/>
      <c r="H32" s="908"/>
      <c r="I32" s="848"/>
      <c r="J32" s="760"/>
    </row>
    <row r="33" spans="1:10" ht="12.75">
      <c r="A33" s="821" t="s">
        <v>1350</v>
      </c>
      <c r="B33" s="901"/>
      <c r="E33" s="848"/>
      <c r="F33" s="908"/>
      <c r="G33" s="848"/>
      <c r="H33" s="908"/>
      <c r="I33" s="848"/>
      <c r="J33" s="760"/>
    </row>
    <row r="34" spans="1:10" ht="12.75">
      <c r="A34" s="821" t="s">
        <v>1197</v>
      </c>
      <c r="B34" s="901"/>
      <c r="E34" s="839">
        <f>E30+1</f>
        <v>14</v>
      </c>
      <c r="F34" s="753"/>
      <c r="G34" s="839">
        <f>G30+1</f>
        <v>33</v>
      </c>
      <c r="H34" s="753">
        <v>3084477</v>
      </c>
      <c r="I34" s="839">
        <f>I30+1</f>
        <v>52</v>
      </c>
      <c r="J34" s="760">
        <f>F34+H34</f>
        <v>3084477</v>
      </c>
    </row>
    <row r="35" spans="1:10" ht="12.75">
      <c r="A35" s="821" t="s">
        <v>1198</v>
      </c>
      <c r="B35" s="901"/>
      <c r="E35" s="748">
        <f>E34+1</f>
        <v>15</v>
      </c>
      <c r="F35" s="753"/>
      <c r="G35" s="748">
        <f>G34+1</f>
        <v>34</v>
      </c>
      <c r="H35" s="753"/>
      <c r="I35" s="748">
        <f>I34+1</f>
        <v>53</v>
      </c>
      <c r="J35" s="760"/>
    </row>
    <row r="36" spans="1:10" ht="12.75">
      <c r="A36" s="913" t="s">
        <v>146</v>
      </c>
      <c r="B36" s="907"/>
      <c r="C36" s="907"/>
      <c r="D36" s="907"/>
      <c r="E36" s="770">
        <f>E35+1</f>
        <v>16</v>
      </c>
      <c r="F36" s="772"/>
      <c r="G36" s="770">
        <f>G35+1</f>
        <v>35</v>
      </c>
      <c r="H36" s="772"/>
      <c r="I36" s="770">
        <f>I35+1</f>
        <v>54</v>
      </c>
      <c r="J36" s="772"/>
    </row>
    <row r="37" spans="1:10" ht="12.75">
      <c r="A37" s="821"/>
      <c r="B37" s="821"/>
      <c r="C37" s="751"/>
      <c r="D37" s="751"/>
      <c r="E37" s="905"/>
      <c r="F37" s="906"/>
      <c r="G37" s="905"/>
      <c r="H37" s="906"/>
      <c r="I37" s="905"/>
      <c r="J37" s="760"/>
    </row>
    <row r="38" spans="1:10" ht="12.75">
      <c r="A38" s="909"/>
      <c r="B38" s="909"/>
      <c r="C38" s="909"/>
      <c r="D38" s="909"/>
      <c r="E38" s="770">
        <f>E36+1</f>
        <v>17</v>
      </c>
      <c r="F38" s="772">
        <f>SUM(F34:F36)</f>
        <v>0</v>
      </c>
      <c r="G38" s="770">
        <f>G36+1</f>
        <v>36</v>
      </c>
      <c r="H38" s="772">
        <f>SUM(H34:H36)</f>
        <v>3084477</v>
      </c>
      <c r="I38" s="770">
        <f>I36+1</f>
        <v>55</v>
      </c>
      <c r="J38" s="914">
        <f>F38+H38</f>
        <v>3084477</v>
      </c>
    </row>
    <row r="39" spans="1:10" ht="12.75">
      <c r="A39" s="751"/>
      <c r="B39" s="751"/>
      <c r="C39" s="751"/>
      <c r="D39" s="751"/>
      <c r="E39" s="905"/>
      <c r="F39" s="906"/>
      <c r="G39" s="905"/>
      <c r="H39" s="906"/>
      <c r="I39" s="905"/>
      <c r="J39" s="915"/>
    </row>
    <row r="40" spans="1:10" ht="13.5" thickBot="1">
      <c r="A40" s="845" t="s">
        <v>1199</v>
      </c>
      <c r="B40" s="916"/>
      <c r="C40" s="916"/>
      <c r="D40" s="916"/>
      <c r="E40" s="775">
        <f>E38+1</f>
        <v>18</v>
      </c>
      <c r="F40" s="918">
        <f>F30+F38</f>
        <v>115607871</v>
      </c>
      <c r="G40" s="775">
        <f>G38+1</f>
        <v>37</v>
      </c>
      <c r="H40" s="917">
        <f>H30+H38</f>
        <v>120499403</v>
      </c>
      <c r="I40" s="775">
        <f>I38+1</f>
        <v>56</v>
      </c>
      <c r="J40" s="918">
        <f>F40+H40</f>
        <v>236107274</v>
      </c>
    </row>
    <row r="41" spans="1:10" ht="12.75">
      <c r="A41" s="751"/>
      <c r="B41" s="750"/>
      <c r="C41" s="750"/>
      <c r="D41" s="750"/>
      <c r="E41" s="748"/>
      <c r="F41" s="902"/>
      <c r="G41" s="748"/>
      <c r="H41" s="752"/>
      <c r="I41" s="748"/>
      <c r="J41" s="760"/>
    </row>
    <row r="42" spans="5:10" ht="12.75">
      <c r="E42" s="839"/>
      <c r="F42" s="908"/>
      <c r="G42" s="839"/>
      <c r="H42" s="919"/>
      <c r="I42" s="839"/>
      <c r="J42" s="915"/>
    </row>
    <row r="43" spans="1:10" ht="13.5" thickBot="1">
      <c r="A43" s="774" t="s">
        <v>89</v>
      </c>
      <c r="B43" s="857"/>
      <c r="C43" s="857"/>
      <c r="D43" s="857"/>
      <c r="E43" s="775">
        <f>E40+1</f>
        <v>19</v>
      </c>
      <c r="F43" s="917"/>
      <c r="G43" s="775">
        <f>G40+1</f>
        <v>38</v>
      </c>
      <c r="H43" s="920"/>
      <c r="I43" s="775">
        <f>I40+1</f>
        <v>57</v>
      </c>
      <c r="J43" s="917"/>
    </row>
    <row r="1398" ht="12.75">
      <c r="E1398" s="748"/>
    </row>
    <row r="1399" ht="12.75">
      <c r="E1399" s="842"/>
    </row>
    <row r="1400" ht="12.75">
      <c r="E1400" s="905"/>
    </row>
    <row r="1401" ht="12.75">
      <c r="E1401" s="905"/>
    </row>
    <row r="1402" ht="12.75">
      <c r="E1402" s="839"/>
    </row>
    <row r="1403" ht="12.75">
      <c r="E1403" s="839"/>
    </row>
    <row r="1404" ht="12.75">
      <c r="E1404" s="839"/>
    </row>
    <row r="1405" ht="12.75">
      <c r="E1405" s="839"/>
    </row>
    <row r="1406" ht="12.75">
      <c r="E1406" s="839"/>
    </row>
    <row r="1407" ht="12.75">
      <c r="E1407" s="839"/>
    </row>
    <row r="1408" ht="12.75">
      <c r="E1408" s="839"/>
    </row>
    <row r="1409" ht="12.75">
      <c r="E1409" s="839"/>
    </row>
    <row r="1410" ht="12.75">
      <c r="E1410" s="839"/>
    </row>
    <row r="1411" ht="12.75">
      <c r="E1411" s="839"/>
    </row>
    <row r="1412" ht="12.75">
      <c r="E1412" s="748"/>
    </row>
    <row r="1413" ht="12.75">
      <c r="E1413" s="748"/>
    </row>
    <row r="1414" ht="12.75">
      <c r="E1414" s="839"/>
    </row>
    <row r="1415" ht="12.75">
      <c r="E1415" s="839"/>
    </row>
    <row r="1416" ht="12.75">
      <c r="E1416" s="839"/>
    </row>
    <row r="1417" ht="12.75">
      <c r="E1417" s="770"/>
    </row>
    <row r="1418" ht="12.75">
      <c r="E1418" s="848"/>
    </row>
    <row r="1419" ht="12.75">
      <c r="E1419" s="770"/>
    </row>
    <row r="1420" ht="12.75">
      <c r="E1420" s="848"/>
    </row>
    <row r="1421" ht="12.75">
      <c r="E1421" s="848"/>
    </row>
    <row r="1422" ht="12.75">
      <c r="E1422" s="839"/>
    </row>
    <row r="1423" ht="12.75">
      <c r="E1423" s="748"/>
    </row>
    <row r="1424" ht="12.75">
      <c r="E1424" s="748"/>
    </row>
    <row r="1425" ht="12.75">
      <c r="E1425" s="748"/>
    </row>
    <row r="1426" ht="12.75">
      <c r="E1426" s="748"/>
    </row>
    <row r="1427" ht="12.75">
      <c r="E1427" s="770"/>
    </row>
    <row r="1428" ht="12.75">
      <c r="E1428" s="905"/>
    </row>
    <row r="1429" ht="12.75">
      <c r="E1429" s="770"/>
    </row>
    <row r="1430" ht="12.75">
      <c r="E1430" s="748"/>
    </row>
    <row r="1431" ht="12.75">
      <c r="E1431" s="905"/>
    </row>
    <row r="1432" ht="13.5" thickBot="1">
      <c r="E1432" s="775"/>
    </row>
    <row r="1433" ht="12.75">
      <c r="E1433" s="748"/>
    </row>
    <row r="1434" ht="12.75">
      <c r="E1434" s="839"/>
    </row>
    <row r="1435" ht="13.5" thickBot="1">
      <c r="E1435" s="775"/>
    </row>
    <row r="2790" ht="12.75">
      <c r="E2790" s="748"/>
    </row>
    <row r="2791" ht="12.75">
      <c r="E2791" s="842"/>
    </row>
    <row r="2792" ht="12.75">
      <c r="E2792" s="905"/>
    </row>
    <row r="2793" ht="12.75">
      <c r="E2793" s="905"/>
    </row>
    <row r="2794" ht="12.75">
      <c r="E2794" s="839"/>
    </row>
    <row r="2795" ht="12.75">
      <c r="E2795" s="839"/>
    </row>
    <row r="2796" ht="12.75">
      <c r="E2796" s="839"/>
    </row>
    <row r="2797" ht="12.75">
      <c r="E2797" s="839"/>
    </row>
    <row r="2798" ht="12.75">
      <c r="E2798" s="839"/>
    </row>
    <row r="2799" ht="12.75">
      <c r="E2799" s="839"/>
    </row>
    <row r="2800" ht="12.75">
      <c r="E2800" s="839"/>
    </row>
    <row r="2801" ht="12.75">
      <c r="E2801" s="839"/>
    </row>
    <row r="2802" ht="12.75">
      <c r="E2802" s="839"/>
    </row>
    <row r="2803" ht="12.75">
      <c r="E2803" s="839"/>
    </row>
    <row r="2804" ht="12.75">
      <c r="E2804" s="748"/>
    </row>
    <row r="2805" ht="12.75">
      <c r="E2805" s="748"/>
    </row>
    <row r="2806" ht="12.75">
      <c r="E2806" s="839"/>
    </row>
    <row r="2807" ht="12.75">
      <c r="E2807" s="839"/>
    </row>
    <row r="2808" ht="12.75">
      <c r="E2808" s="839"/>
    </row>
    <row r="2809" ht="12.75">
      <c r="E2809" s="770"/>
    </row>
    <row r="2810" ht="12.75">
      <c r="E2810" s="848"/>
    </row>
    <row r="2811" ht="12.75">
      <c r="E2811" s="770"/>
    </row>
    <row r="2812" ht="12.75">
      <c r="E2812" s="848"/>
    </row>
    <row r="2813" ht="12.75">
      <c r="E2813" s="848"/>
    </row>
    <row r="2814" ht="12.75">
      <c r="E2814" s="839"/>
    </row>
    <row r="2815" ht="12.75">
      <c r="E2815" s="748"/>
    </row>
    <row r="2816" ht="12.75">
      <c r="E2816" s="748"/>
    </row>
    <row r="2817" ht="12.75">
      <c r="E2817" s="748"/>
    </row>
    <row r="2818" ht="12.75">
      <c r="E2818" s="748"/>
    </row>
    <row r="2819" ht="12.75">
      <c r="E2819" s="770"/>
    </row>
    <row r="2820" ht="12.75">
      <c r="E2820" s="905"/>
    </row>
    <row r="2821" ht="12.75">
      <c r="E2821" s="770"/>
    </row>
    <row r="2822" ht="12.75">
      <c r="E2822" s="748"/>
    </row>
    <row r="2823" ht="12.75">
      <c r="E2823" s="905"/>
    </row>
    <row r="2824" ht="13.5" thickBot="1">
      <c r="E2824" s="775"/>
    </row>
    <row r="2825" ht="12.75">
      <c r="E2825" s="748"/>
    </row>
    <row r="2826" ht="12.75">
      <c r="E2826" s="839"/>
    </row>
    <row r="2827" ht="13.5" thickBot="1">
      <c r="E2827" s="775"/>
    </row>
  </sheetData>
  <sheetProtection/>
  <mergeCells count="2">
    <mergeCell ref="A4:J4"/>
    <mergeCell ref="A5:J5"/>
  </mergeCells>
  <printOptions/>
  <pageMargins left="0.3937007874015748" right="0.3937007874015748" top="0.5905511811023623" bottom="0.3937007874015748" header="0.5905511811023623" footer="0.3937007874015748"/>
  <pageSetup horizontalDpi="600" verticalDpi="600" orientation="portrait" scale="90" r:id="rId1"/>
  <headerFooter alignWithMargins="0">
    <oddHeader>&amp;L&amp;9Organisme __&amp;UMunicipalité XYZ&amp;U_______________________&amp;R&amp;9Code géographique __&amp;U99999&amp;U_____</oddHeader>
    <oddFooter>&amp;LS25</oddFooter>
  </headerFooter>
</worksheet>
</file>

<file path=xl/worksheets/sheet37.xml><?xml version="1.0" encoding="utf-8"?>
<worksheet xmlns="http://schemas.openxmlformats.org/spreadsheetml/2006/main" xmlns:r="http://schemas.openxmlformats.org/officeDocument/2006/relationships">
  <sheetPr codeName="Feuil55"/>
  <dimension ref="A2:H13"/>
  <sheetViews>
    <sheetView zoomScalePageLayoutView="0" workbookViewId="0" topLeftCell="A1">
      <selection activeCell="A9" sqref="A9"/>
    </sheetView>
  </sheetViews>
  <sheetFormatPr defaultColWidth="11.421875" defaultRowHeight="12.75"/>
  <cols>
    <col min="1" max="16384" width="11.421875" style="738" customWidth="1"/>
  </cols>
  <sheetData>
    <row r="2" spans="1:7" ht="12.75">
      <c r="A2" s="791"/>
      <c r="B2" s="792"/>
      <c r="C2" s="921"/>
      <c r="D2" s="792"/>
      <c r="E2" s="792"/>
      <c r="F2" s="792"/>
      <c r="G2" s="792"/>
    </row>
    <row r="3" ht="12.75">
      <c r="A3" s="737"/>
    </row>
    <row r="4" ht="12.75">
      <c r="A4" s="763"/>
    </row>
    <row r="6" spans="1:8" ht="13.5" thickBot="1">
      <c r="A6" s="857"/>
      <c r="B6" s="857"/>
      <c r="C6" s="857"/>
      <c r="D6" s="857"/>
      <c r="E6" s="857"/>
      <c r="F6" s="857"/>
      <c r="G6" s="857"/>
      <c r="H6" s="857"/>
    </row>
    <row r="7" spans="1:8" ht="12.75" customHeight="1">
      <c r="A7" s="1944" t="s">
        <v>700</v>
      </c>
      <c r="B7" s="1944"/>
      <c r="C7" s="1944"/>
      <c r="D7" s="1944"/>
      <c r="E7" s="1944"/>
      <c r="F7" s="1944"/>
      <c r="G7" s="1944"/>
      <c r="H7" s="1944"/>
    </row>
    <row r="8" spans="1:8" ht="18" customHeight="1">
      <c r="A8" s="1944"/>
      <c r="B8" s="1944"/>
      <c r="C8" s="1944"/>
      <c r="D8" s="1944"/>
      <c r="E8" s="1944"/>
      <c r="F8" s="1944"/>
      <c r="G8" s="1944"/>
      <c r="H8" s="1944"/>
    </row>
    <row r="9" spans="2:7" ht="12.75">
      <c r="B9" s="792"/>
      <c r="C9" s="792"/>
      <c r="D9" s="792"/>
      <c r="E9" s="792"/>
      <c r="F9" s="792"/>
      <c r="G9" s="792"/>
    </row>
    <row r="13" spans="1:7" ht="15.75">
      <c r="A13" s="922"/>
      <c r="B13" s="792"/>
      <c r="C13" s="792"/>
      <c r="D13" s="792"/>
      <c r="E13" s="792"/>
      <c r="F13" s="792"/>
      <c r="G13" s="792"/>
    </row>
  </sheetData>
  <sheetProtection/>
  <mergeCells count="1">
    <mergeCell ref="A7:H8"/>
  </mergeCells>
  <printOptions/>
  <pageMargins left="0.3937007874015748" right="0.3937007874015748" top="0.5905511811023623" bottom="0.3937007874015748" header="0.5905511811023623" footer="0.3937007874015748"/>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codeName="Feuil62"/>
  <dimension ref="A1:I50"/>
  <sheetViews>
    <sheetView showZeros="0" zoomScalePageLayoutView="0" workbookViewId="0" topLeftCell="A24">
      <selection activeCell="K18" sqref="K18"/>
    </sheetView>
  </sheetViews>
  <sheetFormatPr defaultColWidth="11.421875" defaultRowHeight="12.75"/>
  <cols>
    <col min="1" max="1" width="34.00390625" style="738" customWidth="1"/>
    <col min="2" max="2" width="2.57421875" style="738" customWidth="1"/>
    <col min="3" max="3" width="15.7109375" style="738" customWidth="1"/>
    <col min="4" max="4" width="1.7109375" style="924" customWidth="1"/>
    <col min="5" max="5" width="15.7109375" style="738" customWidth="1"/>
    <col min="6" max="6" width="1.7109375" style="924" customWidth="1"/>
    <col min="7" max="7" width="15.7109375" style="738" customWidth="1"/>
    <col min="8" max="8" width="1.7109375" style="738" customWidth="1"/>
    <col min="9" max="9" width="15.7109375" style="738" customWidth="1"/>
    <col min="10" max="16384" width="11.421875" style="738" customWidth="1"/>
  </cols>
  <sheetData>
    <row r="1" spans="1:8" ht="12.75">
      <c r="A1" s="737"/>
      <c r="B1" s="737"/>
      <c r="C1" s="742"/>
      <c r="D1" s="923"/>
      <c r="E1" s="829"/>
      <c r="F1" s="923"/>
      <c r="G1" s="792"/>
      <c r="H1" s="792"/>
    </row>
    <row r="2" spans="1:8" ht="12.75">
      <c r="A2" s="737"/>
      <c r="B2" s="737"/>
      <c r="C2" s="742"/>
      <c r="D2" s="923"/>
      <c r="E2" s="829"/>
      <c r="F2" s="923"/>
      <c r="G2" s="792"/>
      <c r="H2" s="792"/>
    </row>
    <row r="3" spans="1:9" ht="12.75">
      <c r="A3" s="1945" t="s">
        <v>701</v>
      </c>
      <c r="B3" s="1945"/>
      <c r="C3" s="1945"/>
      <c r="D3" s="1945"/>
      <c r="E3" s="1945"/>
      <c r="F3" s="1945"/>
      <c r="G3" s="1945"/>
      <c r="H3" s="1945"/>
      <c r="I3" s="1945"/>
    </row>
    <row r="4" spans="1:9" ht="12.75">
      <c r="A4" s="1945" t="s">
        <v>613</v>
      </c>
      <c r="B4" s="1945"/>
      <c r="C4" s="1945"/>
      <c r="D4" s="1945"/>
      <c r="E4" s="1945"/>
      <c r="F4" s="1945"/>
      <c r="G4" s="1945"/>
      <c r="H4" s="1945"/>
      <c r="I4" s="1945"/>
    </row>
    <row r="5" spans="1:8" ht="12.75">
      <c r="A5" s="758"/>
      <c r="B5" s="758"/>
      <c r="C5" s="765"/>
      <c r="E5" s="765"/>
      <c r="G5" s="765"/>
      <c r="H5" s="765"/>
    </row>
    <row r="6" spans="1:9" ht="12.75">
      <c r="A6" s="758"/>
      <c r="B6" s="758"/>
      <c r="C6" s="1946" t="s">
        <v>525</v>
      </c>
      <c r="D6" s="1946"/>
      <c r="E6" s="1946"/>
      <c r="G6" s="1946" t="s">
        <v>526</v>
      </c>
      <c r="H6" s="1946"/>
      <c r="I6" s="1946"/>
    </row>
    <row r="7" spans="1:9" ht="12.75">
      <c r="A7" s="758"/>
      <c r="B7" s="758"/>
      <c r="C7" s="740" t="s">
        <v>1325</v>
      </c>
      <c r="D7" s="925"/>
      <c r="E7" s="739" t="s">
        <v>616</v>
      </c>
      <c r="F7" s="841"/>
      <c r="G7" s="740" t="s">
        <v>616</v>
      </c>
      <c r="H7" s="740"/>
      <c r="I7" s="730" t="s">
        <v>616</v>
      </c>
    </row>
    <row r="8" spans="1:9" ht="12.75" customHeight="1" thickBot="1">
      <c r="A8" s="743" t="s">
        <v>799</v>
      </c>
      <c r="B8" s="743"/>
      <c r="C8" s="926">
        <v>2009</v>
      </c>
      <c r="D8" s="927"/>
      <c r="E8" s="744">
        <v>2009</v>
      </c>
      <c r="F8" s="927"/>
      <c r="G8" s="744">
        <v>2009</v>
      </c>
      <c r="H8" s="744"/>
      <c r="I8" s="744">
        <v>2008</v>
      </c>
    </row>
    <row r="9" spans="3:9" ht="12.75">
      <c r="C9" s="928"/>
      <c r="D9" s="929"/>
      <c r="E9" s="928"/>
      <c r="F9" s="929"/>
      <c r="G9" s="928"/>
      <c r="H9" s="928"/>
      <c r="I9" s="765"/>
    </row>
    <row r="10" spans="1:9" ht="12.75">
      <c r="A10" s="745" t="s">
        <v>1351</v>
      </c>
      <c r="B10" s="745"/>
      <c r="C10" s="928"/>
      <c r="D10" s="929"/>
      <c r="E10" s="928"/>
      <c r="F10" s="929"/>
      <c r="G10" s="928"/>
      <c r="H10" s="928"/>
      <c r="I10" s="765"/>
    </row>
    <row r="11" spans="1:9" ht="12.75">
      <c r="A11" s="758" t="s">
        <v>1352</v>
      </c>
      <c r="B11" s="758"/>
      <c r="C11" s="930"/>
      <c r="D11" s="847"/>
      <c r="E11" s="931"/>
      <c r="F11" s="932"/>
      <c r="G11" s="930"/>
      <c r="H11" s="930"/>
      <c r="I11" s="933"/>
    </row>
    <row r="12" spans="1:9" ht="12.75">
      <c r="A12" s="765" t="s">
        <v>1353</v>
      </c>
      <c r="B12" s="919">
        <v>1</v>
      </c>
      <c r="C12" s="915">
        <v>42071700</v>
      </c>
      <c r="E12" s="762">
        <v>42339203</v>
      </c>
      <c r="F12" s="919"/>
      <c r="G12" s="760">
        <v>42339203</v>
      </c>
      <c r="H12" s="760"/>
      <c r="I12" s="915">
        <v>39704176</v>
      </c>
    </row>
    <row r="13" spans="1:9" ht="12.75">
      <c r="A13" s="765" t="s">
        <v>870</v>
      </c>
      <c r="B13" s="919"/>
      <c r="C13" s="915"/>
      <c r="F13" s="919"/>
      <c r="G13" s="760"/>
      <c r="H13" s="760"/>
      <c r="I13" s="915"/>
    </row>
    <row r="14" spans="1:9" ht="12.75">
      <c r="A14" s="758" t="s">
        <v>1204</v>
      </c>
      <c r="B14" s="919">
        <f>B12+1</f>
        <v>2</v>
      </c>
      <c r="C14" s="915">
        <v>11105900</v>
      </c>
      <c r="E14" s="762">
        <v>11173408</v>
      </c>
      <c r="F14" s="919"/>
      <c r="G14" s="760">
        <v>11173408</v>
      </c>
      <c r="H14" s="760"/>
      <c r="I14" s="915">
        <v>8746046</v>
      </c>
    </row>
    <row r="15" spans="1:9" ht="12.75">
      <c r="A15" s="765" t="s">
        <v>1205</v>
      </c>
      <c r="B15" s="919">
        <f>B14+1</f>
        <v>3</v>
      </c>
      <c r="C15" s="915"/>
      <c r="E15" s="762"/>
      <c r="F15" s="919"/>
      <c r="G15" s="760"/>
      <c r="H15" s="760"/>
      <c r="I15" s="915"/>
    </row>
    <row r="16" spans="1:9" ht="12.75">
      <c r="A16" s="758" t="s">
        <v>1206</v>
      </c>
      <c r="B16" s="919">
        <f>B15+1</f>
        <v>4</v>
      </c>
      <c r="C16" s="915"/>
      <c r="E16" s="762"/>
      <c r="F16" s="919"/>
      <c r="G16" s="760"/>
      <c r="H16" s="760"/>
      <c r="I16" s="915"/>
    </row>
    <row r="17" spans="1:9" ht="12.75">
      <c r="A17" s="758" t="s">
        <v>1354</v>
      </c>
      <c r="B17" s="919"/>
      <c r="C17" s="915"/>
      <c r="F17" s="919"/>
      <c r="G17" s="760"/>
      <c r="H17" s="760"/>
      <c r="I17" s="915"/>
    </row>
    <row r="18" spans="1:9" ht="12.75">
      <c r="A18" s="758" t="s">
        <v>870</v>
      </c>
      <c r="B18" s="919"/>
      <c r="C18" s="915"/>
      <c r="F18" s="919"/>
      <c r="G18" s="760"/>
      <c r="H18" s="760"/>
      <c r="I18" s="915"/>
    </row>
    <row r="19" spans="1:9" ht="12.75">
      <c r="A19" s="758" t="s">
        <v>1204</v>
      </c>
      <c r="B19" s="919">
        <f>B16+1</f>
        <v>5</v>
      </c>
      <c r="C19" s="915">
        <v>7291400</v>
      </c>
      <c r="E19" s="762">
        <v>7314137</v>
      </c>
      <c r="F19" s="919"/>
      <c r="G19" s="760">
        <v>7314137</v>
      </c>
      <c r="H19" s="760"/>
      <c r="I19" s="915">
        <v>7789185</v>
      </c>
    </row>
    <row r="20" spans="1:9" ht="12.75">
      <c r="A20" s="765" t="s">
        <v>1205</v>
      </c>
      <c r="B20" s="919">
        <f>B19+1</f>
        <v>6</v>
      </c>
      <c r="C20" s="915"/>
      <c r="F20" s="919"/>
      <c r="G20" s="760"/>
      <c r="H20" s="760"/>
      <c r="I20" s="915"/>
    </row>
    <row r="21" spans="1:9" ht="12.75">
      <c r="A21" s="758" t="s">
        <v>1206</v>
      </c>
      <c r="B21" s="919">
        <f>B20+1</f>
        <v>7</v>
      </c>
      <c r="C21" s="915"/>
      <c r="F21" s="919"/>
      <c r="G21" s="760"/>
      <c r="H21" s="760"/>
      <c r="I21" s="915"/>
    </row>
    <row r="22" spans="1:9" ht="12.75">
      <c r="A22" s="769" t="s">
        <v>1291</v>
      </c>
      <c r="B22" s="771">
        <f>B21+1</f>
        <v>8</v>
      </c>
      <c r="C22" s="914">
        <v>77500</v>
      </c>
      <c r="D22" s="1364"/>
      <c r="E22" s="1587">
        <v>84852</v>
      </c>
      <c r="F22" s="771"/>
      <c r="G22" s="772">
        <v>84852</v>
      </c>
      <c r="H22" s="772"/>
      <c r="I22" s="914"/>
    </row>
    <row r="23" spans="1:9" ht="12.75">
      <c r="A23" s="769"/>
      <c r="B23" s="771">
        <f>B22+1</f>
        <v>9</v>
      </c>
      <c r="C23" s="914">
        <f>SUM(C12:C22)</f>
        <v>60546500</v>
      </c>
      <c r="D23" s="1364"/>
      <c r="E23" s="1588">
        <f>SUM(E12:E22)</f>
        <v>60911600</v>
      </c>
      <c r="F23" s="771"/>
      <c r="G23" s="772">
        <f>SUM(G12:G22)</f>
        <v>60911600</v>
      </c>
      <c r="H23" s="772"/>
      <c r="I23" s="914">
        <f>SUM(I12:I22)</f>
        <v>56239407</v>
      </c>
    </row>
    <row r="24" spans="1:9" ht="12.75">
      <c r="A24" s="758"/>
      <c r="B24" s="919"/>
      <c r="C24" s="915"/>
      <c r="E24" s="760"/>
      <c r="F24" s="919"/>
      <c r="G24" s="760"/>
      <c r="H24" s="760"/>
      <c r="I24" s="915"/>
    </row>
    <row r="25" spans="1:9" ht="12.75">
      <c r="A25" s="745" t="s">
        <v>1355</v>
      </c>
      <c r="B25" s="919"/>
      <c r="C25" s="915"/>
      <c r="E25" s="760"/>
      <c r="F25" s="919"/>
      <c r="G25" s="760"/>
      <c r="H25" s="760"/>
      <c r="I25" s="915"/>
    </row>
    <row r="26" spans="1:9" ht="13.5" customHeight="1">
      <c r="A26" s="758" t="s">
        <v>1356</v>
      </c>
      <c r="B26" s="919"/>
      <c r="C26" s="915"/>
      <c r="E26" s="760"/>
      <c r="F26" s="919"/>
      <c r="G26" s="760"/>
      <c r="H26" s="760"/>
      <c r="I26" s="915"/>
    </row>
    <row r="27" spans="1:9" ht="12.75">
      <c r="A27" s="758" t="s">
        <v>1357</v>
      </c>
      <c r="B27" s="919"/>
      <c r="C27" s="915"/>
      <c r="E27" s="760"/>
      <c r="F27" s="919"/>
      <c r="G27" s="760"/>
      <c r="H27" s="760"/>
      <c r="I27" s="915"/>
    </row>
    <row r="28" spans="1:9" ht="12.75">
      <c r="A28" s="758" t="s">
        <v>1435</v>
      </c>
      <c r="B28" s="919">
        <f>B23+1</f>
        <v>10</v>
      </c>
      <c r="C28" s="915">
        <v>4166000</v>
      </c>
      <c r="E28" s="760">
        <v>4103396</v>
      </c>
      <c r="F28" s="919"/>
      <c r="G28" s="760">
        <v>4103396</v>
      </c>
      <c r="H28" s="760"/>
      <c r="I28" s="915">
        <v>3931791</v>
      </c>
    </row>
    <row r="29" spans="1:9" ht="12.75">
      <c r="A29" s="758" t="s">
        <v>1436</v>
      </c>
      <c r="B29" s="919">
        <f>B28+1</f>
        <v>11</v>
      </c>
      <c r="C29" s="915"/>
      <c r="E29" s="760"/>
      <c r="F29" s="919"/>
      <c r="G29" s="760"/>
      <c r="H29" s="760"/>
      <c r="I29" s="915"/>
    </row>
    <row r="30" spans="1:9" ht="12.75">
      <c r="A30" s="758" t="s">
        <v>1437</v>
      </c>
      <c r="B30" s="919">
        <f>B29+1</f>
        <v>12</v>
      </c>
      <c r="C30" s="915">
        <v>1697800</v>
      </c>
      <c r="E30" s="760">
        <v>1698396</v>
      </c>
      <c r="F30" s="919"/>
      <c r="G30" s="760">
        <v>1698396</v>
      </c>
      <c r="H30" s="760"/>
      <c r="I30" s="915">
        <v>1451605</v>
      </c>
    </row>
    <row r="31" spans="1:9" ht="12.75">
      <c r="A31" s="758" t="s">
        <v>1438</v>
      </c>
      <c r="B31" s="919">
        <f>B30+1</f>
        <v>13</v>
      </c>
      <c r="C31" s="915">
        <v>4808300</v>
      </c>
      <c r="E31" s="760">
        <v>4777640</v>
      </c>
      <c r="F31" s="919"/>
      <c r="G31" s="760">
        <v>4777640</v>
      </c>
      <c r="H31" s="760"/>
      <c r="I31" s="915">
        <v>4245649</v>
      </c>
    </row>
    <row r="32" spans="1:9" ht="12.75">
      <c r="A32" s="758" t="s">
        <v>1439</v>
      </c>
      <c r="B32" s="957"/>
      <c r="C32" s="938"/>
      <c r="E32" s="939"/>
      <c r="F32" s="940"/>
      <c r="G32" s="939"/>
      <c r="H32" s="939"/>
      <c r="I32" s="938"/>
    </row>
    <row r="33" spans="1:9" ht="12.75">
      <c r="A33" s="941" t="s">
        <v>1440</v>
      </c>
      <c r="B33" s="919">
        <f>B31+1</f>
        <v>14</v>
      </c>
      <c r="C33" s="915"/>
      <c r="E33" s="753"/>
      <c r="F33" s="919"/>
      <c r="G33" s="753"/>
      <c r="H33" s="753"/>
      <c r="I33" s="915"/>
    </row>
    <row r="34" spans="1:9" ht="12.75">
      <c r="A34" s="758" t="s">
        <v>1440</v>
      </c>
      <c r="B34" s="919">
        <f aca="true" t="shared" si="0" ref="B34:B39">B33+1</f>
        <v>15</v>
      </c>
      <c r="C34" s="915"/>
      <c r="E34" s="753"/>
      <c r="F34" s="919"/>
      <c r="G34" s="753"/>
      <c r="H34" s="753"/>
      <c r="I34" s="915"/>
    </row>
    <row r="35" spans="1:9" ht="12.75">
      <c r="A35" s="758" t="s">
        <v>1440</v>
      </c>
      <c r="B35" s="752">
        <f t="shared" si="0"/>
        <v>16</v>
      </c>
      <c r="C35" s="915"/>
      <c r="E35" s="753"/>
      <c r="F35" s="752"/>
      <c r="G35" s="753"/>
      <c r="H35" s="753"/>
      <c r="I35" s="915"/>
    </row>
    <row r="36" spans="1:9" ht="12.75">
      <c r="A36" s="758" t="s">
        <v>672</v>
      </c>
      <c r="B36" s="752">
        <f t="shared" si="0"/>
        <v>17</v>
      </c>
      <c r="C36" s="915">
        <v>3045000</v>
      </c>
      <c r="E36" s="915">
        <v>2967452</v>
      </c>
      <c r="F36" s="752"/>
      <c r="G36" s="915">
        <v>2967452</v>
      </c>
      <c r="H36" s="942"/>
      <c r="I36" s="915">
        <v>3067289</v>
      </c>
    </row>
    <row r="37" spans="1:9" ht="12.75">
      <c r="A37" s="758" t="s">
        <v>740</v>
      </c>
      <c r="B37" s="752">
        <f t="shared" si="0"/>
        <v>18</v>
      </c>
      <c r="C37" s="915"/>
      <c r="E37" s="943"/>
      <c r="F37" s="752"/>
      <c r="G37" s="1589"/>
      <c r="H37" s="943"/>
      <c r="I37" s="915"/>
    </row>
    <row r="38" spans="1:9" ht="12.75">
      <c r="A38" s="769" t="s">
        <v>741</v>
      </c>
      <c r="B38" s="752">
        <f t="shared" si="0"/>
        <v>19</v>
      </c>
      <c r="C38" s="915"/>
      <c r="D38" s="841"/>
      <c r="E38" s="915">
        <v>115516</v>
      </c>
      <c r="F38" s="752"/>
      <c r="G38" s="915">
        <v>115516</v>
      </c>
      <c r="H38" s="942"/>
      <c r="I38" s="915">
        <v>185769</v>
      </c>
    </row>
    <row r="39" spans="1:9" ht="12.75">
      <c r="A39" s="769"/>
      <c r="B39" s="967">
        <f t="shared" si="0"/>
        <v>20</v>
      </c>
      <c r="C39" s="966">
        <f>SUM(C28:C38)</f>
        <v>13717100</v>
      </c>
      <c r="D39" s="1510"/>
      <c r="E39" s="968">
        <f>SUM(E28:E38)</f>
        <v>13662400</v>
      </c>
      <c r="F39" s="967"/>
      <c r="G39" s="968">
        <f>SUM(G28:G38)</f>
        <v>13662400</v>
      </c>
      <c r="H39" s="968"/>
      <c r="I39" s="966">
        <f>SUM(I28:I38)</f>
        <v>12882103</v>
      </c>
    </row>
    <row r="40" spans="1:9" ht="12.75">
      <c r="A40" s="758"/>
      <c r="B40" s="919"/>
      <c r="C40" s="915"/>
      <c r="E40" s="760"/>
      <c r="F40" s="919"/>
      <c r="G40" s="760"/>
      <c r="H40" s="760"/>
      <c r="I40" s="915"/>
    </row>
    <row r="41" spans="1:9" ht="12.75">
      <c r="A41" s="758" t="s">
        <v>673</v>
      </c>
      <c r="B41" s="919"/>
      <c r="C41" s="915"/>
      <c r="E41" s="760"/>
      <c r="F41" s="919"/>
      <c r="G41" s="760"/>
      <c r="H41" s="760"/>
      <c r="I41" s="915"/>
    </row>
    <row r="42" spans="1:9" ht="13.5" customHeight="1">
      <c r="A42" s="758" t="s">
        <v>674</v>
      </c>
      <c r="B42" s="752">
        <f>B39+1</f>
        <v>21</v>
      </c>
      <c r="C42" s="915"/>
      <c r="E42" s="753"/>
      <c r="F42" s="752"/>
      <c r="G42" s="753"/>
      <c r="H42" s="753"/>
      <c r="I42" s="915"/>
    </row>
    <row r="43" spans="1:9" ht="12.75">
      <c r="A43" s="769" t="s">
        <v>765</v>
      </c>
      <c r="B43" s="771">
        <f>B42+1</f>
        <v>22</v>
      </c>
      <c r="C43" s="914"/>
      <c r="D43" s="1364"/>
      <c r="E43" s="772"/>
      <c r="F43" s="771"/>
      <c r="G43" s="772"/>
      <c r="H43" s="772"/>
      <c r="I43" s="914"/>
    </row>
    <row r="44" spans="1:9" ht="12.75">
      <c r="A44" s="769"/>
      <c r="B44" s="771">
        <f>B43+1</f>
        <v>23</v>
      </c>
      <c r="C44" s="914"/>
      <c r="D44" s="1364"/>
      <c r="E44" s="944"/>
      <c r="F44" s="771"/>
      <c r="G44" s="944"/>
      <c r="H44" s="944"/>
      <c r="I44" s="914"/>
    </row>
    <row r="45" spans="1:9" ht="12.75">
      <c r="A45" s="769"/>
      <c r="B45" s="771">
        <f>B44+1</f>
        <v>24</v>
      </c>
      <c r="C45" s="914"/>
      <c r="D45" s="1364"/>
      <c r="E45" s="772"/>
      <c r="F45" s="771"/>
      <c r="G45" s="772"/>
      <c r="H45" s="772"/>
      <c r="I45" s="914"/>
    </row>
    <row r="46" spans="1:9" ht="12.75">
      <c r="A46" s="758"/>
      <c r="B46" s="919"/>
      <c r="C46" s="915"/>
      <c r="E46" s="753"/>
      <c r="F46" s="919"/>
      <c r="G46" s="753"/>
      <c r="H46" s="753"/>
      <c r="I46" s="915"/>
    </row>
    <row r="47" spans="1:9" ht="13.5" thickBot="1">
      <c r="A47" s="743"/>
      <c r="B47" s="776">
        <f>B45+1</f>
        <v>25</v>
      </c>
      <c r="C47" s="917">
        <f>C23+C39+C45</f>
        <v>74263600</v>
      </c>
      <c r="D47" s="1365"/>
      <c r="E47" s="917">
        <f>E23+E39+E45</f>
        <v>74574000</v>
      </c>
      <c r="F47" s="776"/>
      <c r="G47" s="917">
        <f>G23+G39+G45</f>
        <v>74574000</v>
      </c>
      <c r="H47" s="917"/>
      <c r="I47" s="917">
        <f>I23+I39+I45</f>
        <v>69121510</v>
      </c>
    </row>
    <row r="48" spans="1:9" ht="12" customHeight="1">
      <c r="A48" s="758"/>
      <c r="B48" s="758"/>
      <c r="C48" s="762"/>
      <c r="D48" s="945"/>
      <c r="E48" s="762"/>
      <c r="F48" s="945"/>
      <c r="G48" s="762"/>
      <c r="H48" s="762"/>
      <c r="I48" s="762"/>
    </row>
    <row r="49" spans="1:8" ht="12.75">
      <c r="A49" s="1519"/>
      <c r="B49" s="1519"/>
      <c r="C49" s="1628"/>
      <c r="D49" s="946"/>
      <c r="E49" s="766"/>
      <c r="F49" s="946"/>
      <c r="G49" s="766"/>
      <c r="H49" s="766"/>
    </row>
    <row r="50" spans="1:3" ht="12.75">
      <c r="A50" s="1519"/>
      <c r="B50" s="1519"/>
      <c r="C50" s="1629"/>
    </row>
  </sheetData>
  <sheetProtection/>
  <mergeCells count="4">
    <mergeCell ref="A3:I3"/>
    <mergeCell ref="A4:I4"/>
    <mergeCell ref="C6:E6"/>
    <mergeCell ref="G6:I6"/>
  </mergeCells>
  <printOptions/>
  <pageMargins left="0.3937007874015748" right="0.3937007874015748" top="0.5905511811023623" bottom="0.3937007874015748" header="0.5905511811023623" footer="0.3937007874015748"/>
  <pageSetup horizontalDpi="600" verticalDpi="600" orientation="portrait" scale="90" r:id="rId1"/>
  <headerFooter alignWithMargins="0">
    <oddHeader>&amp;L&amp;9Organisme __&amp;UMunicipalité XYZ&amp;U_______________________&amp;R&amp;9Code géographique __&amp;U99999&amp;U_____</oddHeader>
    <oddFooter>&amp;LS27-1</oddFooter>
  </headerFooter>
</worksheet>
</file>

<file path=xl/worksheets/sheet39.xml><?xml version="1.0" encoding="utf-8"?>
<worksheet xmlns="http://schemas.openxmlformats.org/spreadsheetml/2006/main" xmlns:r="http://schemas.openxmlformats.org/officeDocument/2006/relationships">
  <sheetPr codeName="Feuil63">
    <pageSetUpPr fitToPage="1"/>
  </sheetPr>
  <dimension ref="A1:I59"/>
  <sheetViews>
    <sheetView showZeros="0" zoomScalePageLayoutView="0" workbookViewId="0" topLeftCell="A33">
      <selection activeCell="A1" sqref="A1:A16384"/>
    </sheetView>
  </sheetViews>
  <sheetFormatPr defaultColWidth="11.421875" defaultRowHeight="12.75"/>
  <cols>
    <col min="1" max="1" width="43.00390625" style="738" customWidth="1"/>
    <col min="2" max="2" width="2.421875" style="738" customWidth="1"/>
    <col min="3" max="3" width="15.7109375" style="738" customWidth="1"/>
    <col min="4" max="4" width="1.7109375" style="924" customWidth="1"/>
    <col min="5" max="5" width="15.7109375" style="738" customWidth="1"/>
    <col min="6" max="6" width="1.7109375" style="924" customWidth="1"/>
    <col min="7" max="7" width="15.7109375" style="738" customWidth="1"/>
    <col min="8" max="8" width="1.7109375" style="738" customWidth="1"/>
    <col min="9" max="9" width="15.7109375" style="738" customWidth="1"/>
    <col min="10" max="16384" width="11.421875" style="738" customWidth="1"/>
  </cols>
  <sheetData>
    <row r="1" spans="1:8" ht="12.75" customHeight="1">
      <c r="A1" s="737"/>
      <c r="B1" s="737"/>
      <c r="C1" s="792"/>
      <c r="D1" s="923"/>
      <c r="E1" s="792"/>
      <c r="F1" s="923"/>
      <c r="G1" s="792"/>
      <c r="H1" s="792"/>
    </row>
    <row r="2" spans="1:8" ht="12.75" customHeight="1">
      <c r="A2" s="737"/>
      <c r="B2" s="737"/>
      <c r="C2" s="792"/>
      <c r="D2" s="923"/>
      <c r="E2" s="792"/>
      <c r="F2" s="923"/>
      <c r="G2" s="792"/>
      <c r="H2" s="792"/>
    </row>
    <row r="3" spans="1:9" ht="12.75" customHeight="1">
      <c r="A3" s="1945" t="s">
        <v>702</v>
      </c>
      <c r="B3" s="1945"/>
      <c r="C3" s="1945"/>
      <c r="D3" s="1945"/>
      <c r="E3" s="1945"/>
      <c r="F3" s="1945"/>
      <c r="G3" s="1945"/>
      <c r="H3" s="1945"/>
      <c r="I3" s="1945"/>
    </row>
    <row r="4" spans="1:9" ht="12.75" customHeight="1">
      <c r="A4" s="1945" t="s">
        <v>613</v>
      </c>
      <c r="B4" s="1945"/>
      <c r="C4" s="1945"/>
      <c r="D4" s="1945"/>
      <c r="E4" s="1945"/>
      <c r="F4" s="1945"/>
      <c r="G4" s="1945"/>
      <c r="H4" s="1945"/>
      <c r="I4" s="1945"/>
    </row>
    <row r="5" spans="1:9" ht="12.75" customHeight="1">
      <c r="A5" s="740"/>
      <c r="B5" s="740"/>
      <c r="C5" s="740"/>
      <c r="D5" s="947"/>
      <c r="E5" s="740"/>
      <c r="F5" s="947"/>
      <c r="G5" s="740"/>
      <c r="H5" s="740"/>
      <c r="I5" s="740"/>
    </row>
    <row r="6" spans="1:9" ht="12.75" customHeight="1">
      <c r="A6" s="758"/>
      <c r="B6" s="758"/>
      <c r="C6" s="1946" t="s">
        <v>525</v>
      </c>
      <c r="D6" s="1946"/>
      <c r="E6" s="1946"/>
      <c r="G6" s="1946" t="s">
        <v>526</v>
      </c>
      <c r="H6" s="1946"/>
      <c r="I6" s="1946"/>
    </row>
    <row r="7" spans="1:9" ht="12.75" customHeight="1">
      <c r="A7" s="758"/>
      <c r="B7" s="758"/>
      <c r="C7" s="740" t="s">
        <v>1325</v>
      </c>
      <c r="D7" s="925"/>
      <c r="E7" s="739" t="s">
        <v>616</v>
      </c>
      <c r="F7" s="841"/>
      <c r="G7" s="740" t="s">
        <v>616</v>
      </c>
      <c r="H7" s="740"/>
      <c r="I7" s="730" t="s">
        <v>616</v>
      </c>
    </row>
    <row r="8" spans="1:9" ht="12.75" customHeight="1" thickBot="1">
      <c r="A8" s="743" t="s">
        <v>800</v>
      </c>
      <c r="B8" s="743"/>
      <c r="C8" s="926">
        <v>2009</v>
      </c>
      <c r="D8" s="927"/>
      <c r="E8" s="744">
        <v>2009</v>
      </c>
      <c r="F8" s="927"/>
      <c r="G8" s="744">
        <v>2009</v>
      </c>
      <c r="H8" s="744"/>
      <c r="I8" s="744">
        <v>2008</v>
      </c>
    </row>
    <row r="9" spans="1:9" ht="9.75" customHeight="1">
      <c r="A9" s="765"/>
      <c r="B9" s="765"/>
      <c r="C9" s="948"/>
      <c r="D9" s="949"/>
      <c r="E9" s="948"/>
      <c r="F9" s="949"/>
      <c r="G9" s="948"/>
      <c r="H9" s="948"/>
      <c r="I9" s="765"/>
    </row>
    <row r="10" spans="1:9" ht="12.75" customHeight="1">
      <c r="A10" s="745" t="s">
        <v>27</v>
      </c>
      <c r="B10" s="745"/>
      <c r="C10" s="948"/>
      <c r="D10" s="949"/>
      <c r="E10" s="948"/>
      <c r="F10" s="949"/>
      <c r="G10" s="948"/>
      <c r="H10" s="948"/>
      <c r="I10" s="765"/>
    </row>
    <row r="11" spans="1:9" ht="12.75" customHeight="1">
      <c r="A11" s="745" t="s">
        <v>28</v>
      </c>
      <c r="B11" s="745"/>
      <c r="C11" s="948"/>
      <c r="D11" s="949"/>
      <c r="E11" s="948"/>
      <c r="F11" s="949"/>
      <c r="G11" s="948"/>
      <c r="H11" s="948"/>
      <c r="I11" s="765"/>
    </row>
    <row r="12" spans="1:9" ht="12.75" customHeight="1">
      <c r="A12" s="758" t="s">
        <v>532</v>
      </c>
      <c r="B12" s="758"/>
      <c r="C12" s="948"/>
      <c r="D12" s="949"/>
      <c r="E12" s="948"/>
      <c r="F12" s="949"/>
      <c r="G12" s="948"/>
      <c r="H12" s="948"/>
      <c r="I12" s="765"/>
    </row>
    <row r="13" spans="1:9" ht="12.75" customHeight="1">
      <c r="A13" s="758" t="s">
        <v>533</v>
      </c>
      <c r="B13" s="758"/>
      <c r="C13" s="948"/>
      <c r="D13" s="949"/>
      <c r="E13" s="948"/>
      <c r="F13" s="949"/>
      <c r="G13" s="948"/>
      <c r="H13" s="948"/>
      <c r="I13" s="765"/>
    </row>
    <row r="14" spans="1:9" ht="12.75" customHeight="1">
      <c r="A14" s="758" t="s">
        <v>1209</v>
      </c>
      <c r="B14" s="919">
        <f>'S27-1  Revenus taxes'!B47+1</f>
        <v>26</v>
      </c>
      <c r="C14" s="915">
        <v>2174500</v>
      </c>
      <c r="D14" s="738"/>
      <c r="E14" s="760">
        <v>2174547</v>
      </c>
      <c r="F14" s="919"/>
      <c r="G14" s="760">
        <v>2174547</v>
      </c>
      <c r="H14" s="760"/>
      <c r="I14" s="915">
        <v>2200342</v>
      </c>
    </row>
    <row r="15" spans="1:9" ht="12.75" customHeight="1">
      <c r="A15" s="758" t="s">
        <v>1210</v>
      </c>
      <c r="B15" s="919"/>
      <c r="C15" s="915"/>
      <c r="D15" s="738"/>
      <c r="E15" s="760"/>
      <c r="F15" s="919"/>
      <c r="G15" s="760"/>
      <c r="H15" s="760"/>
      <c r="I15" s="915"/>
    </row>
    <row r="16" spans="1:9" ht="12.75" customHeight="1">
      <c r="A16" s="758" t="s">
        <v>534</v>
      </c>
      <c r="B16" s="919">
        <f>B14+1</f>
        <v>27</v>
      </c>
      <c r="C16" s="915"/>
      <c r="D16" s="738"/>
      <c r="E16" s="760"/>
      <c r="F16" s="919"/>
      <c r="G16" s="760"/>
      <c r="H16" s="760"/>
      <c r="I16" s="915"/>
    </row>
    <row r="17" spans="1:9" ht="12.75" customHeight="1">
      <c r="A17" s="758" t="s">
        <v>535</v>
      </c>
      <c r="B17" s="919">
        <f>B16+1</f>
        <v>28</v>
      </c>
      <c r="C17" s="915"/>
      <c r="D17" s="738"/>
      <c r="E17" s="760"/>
      <c r="F17" s="919"/>
      <c r="G17" s="760"/>
      <c r="H17" s="760"/>
      <c r="I17" s="915"/>
    </row>
    <row r="18" spans="1:9" ht="12.75" customHeight="1">
      <c r="A18" s="769" t="s">
        <v>536</v>
      </c>
      <c r="B18" s="771">
        <f>B17+1</f>
        <v>29</v>
      </c>
      <c r="C18" s="914"/>
      <c r="D18" s="907"/>
      <c r="E18" s="772"/>
      <c r="F18" s="771"/>
      <c r="G18" s="772"/>
      <c r="H18" s="772"/>
      <c r="I18" s="914"/>
    </row>
    <row r="19" spans="1:9" ht="12.75" customHeight="1">
      <c r="A19" s="769"/>
      <c r="B19" s="771">
        <f>B18+1</f>
        <v>30</v>
      </c>
      <c r="C19" s="914">
        <f>SUM(C14:C18)</f>
        <v>2174500</v>
      </c>
      <c r="D19" s="907"/>
      <c r="E19" s="772">
        <f>SUM(E14:E18)</f>
        <v>2174547</v>
      </c>
      <c r="F19" s="771"/>
      <c r="G19" s="772">
        <f>SUM(G14:G18)</f>
        <v>2174547</v>
      </c>
      <c r="H19" s="772"/>
      <c r="I19" s="772">
        <f>SUM(I14:I18)</f>
        <v>2200342</v>
      </c>
    </row>
    <row r="20" spans="1:9" ht="12.75" customHeight="1">
      <c r="A20" s="758" t="s">
        <v>537</v>
      </c>
      <c r="B20" s="919"/>
      <c r="C20" s="915"/>
      <c r="D20" s="738"/>
      <c r="E20" s="760"/>
      <c r="F20" s="919"/>
      <c r="G20" s="760"/>
      <c r="H20" s="760"/>
      <c r="I20" s="915"/>
    </row>
    <row r="21" spans="1:9" ht="12.75" customHeight="1">
      <c r="A21" s="758" t="s">
        <v>1118</v>
      </c>
      <c r="B21" s="919">
        <f>B19+1</f>
        <v>31</v>
      </c>
      <c r="C21" s="915">
        <v>1237200</v>
      </c>
      <c r="D21" s="738"/>
      <c r="E21" s="760">
        <v>1292636</v>
      </c>
      <c r="F21" s="919"/>
      <c r="G21" s="760">
        <v>1292636</v>
      </c>
      <c r="H21" s="760"/>
      <c r="I21" s="915">
        <v>1299954</v>
      </c>
    </row>
    <row r="22" spans="1:9" ht="12.75" customHeight="1">
      <c r="A22" s="758" t="s">
        <v>1119</v>
      </c>
      <c r="B22" s="919">
        <f>B21+1</f>
        <v>32</v>
      </c>
      <c r="C22" s="915">
        <v>431700</v>
      </c>
      <c r="D22" s="738"/>
      <c r="E22" s="760">
        <v>505476</v>
      </c>
      <c r="F22" s="919"/>
      <c r="G22" s="760">
        <v>505476</v>
      </c>
      <c r="H22" s="760"/>
      <c r="I22" s="915">
        <v>545566</v>
      </c>
    </row>
    <row r="23" spans="1:9" ht="12.75" customHeight="1">
      <c r="A23" s="769" t="s">
        <v>1120</v>
      </c>
      <c r="B23" s="771">
        <f>B22+1</f>
        <v>33</v>
      </c>
      <c r="C23" s="914">
        <v>1791500</v>
      </c>
      <c r="D23" s="907"/>
      <c r="E23" s="772">
        <v>2031310</v>
      </c>
      <c r="F23" s="771"/>
      <c r="G23" s="772">
        <v>2031310</v>
      </c>
      <c r="H23" s="772"/>
      <c r="I23" s="914">
        <v>1770252</v>
      </c>
    </row>
    <row r="24" spans="1:9" ht="12.75" customHeight="1">
      <c r="A24" s="769"/>
      <c r="B24" s="771">
        <f>B23+1</f>
        <v>34</v>
      </c>
      <c r="C24" s="914">
        <f>SUM(C21:C23)</f>
        <v>3460400</v>
      </c>
      <c r="D24" s="907"/>
      <c r="E24" s="914">
        <f>SUM(E21:E23)</f>
        <v>3829422</v>
      </c>
      <c r="F24" s="771"/>
      <c r="G24" s="914">
        <f>SUM(G21:G23)</f>
        <v>3829422</v>
      </c>
      <c r="H24" s="914"/>
      <c r="I24" s="914">
        <f>SUM(I21:I23)</f>
        <v>3615772</v>
      </c>
    </row>
    <row r="25" spans="1:9" ht="12.75" customHeight="1">
      <c r="A25" s="758" t="s">
        <v>1121</v>
      </c>
      <c r="B25" s="919"/>
      <c r="C25" s="915"/>
      <c r="D25" s="738"/>
      <c r="E25" s="760"/>
      <c r="F25" s="919"/>
      <c r="G25" s="760"/>
      <c r="H25" s="760"/>
      <c r="I25" s="915"/>
    </row>
    <row r="26" spans="1:9" ht="12.75" customHeight="1">
      <c r="A26" s="758" t="s">
        <v>1122</v>
      </c>
      <c r="B26" s="919"/>
      <c r="C26" s="915"/>
      <c r="D26" s="738"/>
      <c r="E26" s="760"/>
      <c r="F26" s="919"/>
      <c r="G26" s="760"/>
      <c r="H26" s="760"/>
      <c r="I26" s="915"/>
    </row>
    <row r="27" spans="1:9" ht="12.75" customHeight="1">
      <c r="A27" s="758" t="s">
        <v>1123</v>
      </c>
      <c r="B27" s="919"/>
      <c r="C27" s="915"/>
      <c r="D27" s="738"/>
      <c r="E27" s="760"/>
      <c r="F27" s="919"/>
      <c r="G27" s="760"/>
      <c r="H27" s="760"/>
      <c r="I27" s="915"/>
    </row>
    <row r="28" spans="1:9" ht="12.75" customHeight="1">
      <c r="A28" s="758" t="s">
        <v>1124</v>
      </c>
      <c r="B28" s="919">
        <f>B24+1</f>
        <v>35</v>
      </c>
      <c r="C28" s="915"/>
      <c r="D28" s="738"/>
      <c r="E28" s="760"/>
      <c r="F28" s="919"/>
      <c r="G28" s="760"/>
      <c r="H28" s="760"/>
      <c r="I28" s="915"/>
    </row>
    <row r="29" spans="1:9" ht="12.75" customHeight="1">
      <c r="A29" s="758" t="s">
        <v>643</v>
      </c>
      <c r="B29" s="919"/>
      <c r="C29" s="915"/>
      <c r="D29" s="738"/>
      <c r="E29" s="760"/>
      <c r="F29" s="919"/>
      <c r="G29" s="760"/>
      <c r="H29" s="760"/>
      <c r="I29" s="915"/>
    </row>
    <row r="30" spans="1:9" ht="12.75" customHeight="1">
      <c r="A30" s="758" t="s">
        <v>622</v>
      </c>
      <c r="B30" s="919">
        <f>B28+1</f>
        <v>36</v>
      </c>
      <c r="C30" s="915"/>
      <c r="D30" s="738"/>
      <c r="E30" s="760"/>
      <c r="F30" s="919"/>
      <c r="G30" s="760"/>
      <c r="H30" s="760"/>
      <c r="I30" s="915"/>
    </row>
    <row r="31" spans="1:9" ht="12.75" customHeight="1">
      <c r="A31" s="758" t="s">
        <v>1102</v>
      </c>
      <c r="B31" s="919">
        <f>B30+1</f>
        <v>37</v>
      </c>
      <c r="C31" s="915"/>
      <c r="D31" s="738"/>
      <c r="E31" s="915"/>
      <c r="F31" s="919"/>
      <c r="G31" s="915"/>
      <c r="H31" s="915"/>
      <c r="I31" s="915"/>
    </row>
    <row r="32" spans="1:9" ht="12.75" customHeight="1">
      <c r="A32" s="769" t="s">
        <v>1103</v>
      </c>
      <c r="B32" s="771">
        <f>B31+1</f>
        <v>38</v>
      </c>
      <c r="C32" s="914"/>
      <c r="D32" s="907"/>
      <c r="E32" s="772"/>
      <c r="F32" s="771"/>
      <c r="G32" s="772"/>
      <c r="H32" s="772"/>
      <c r="I32" s="914"/>
    </row>
    <row r="33" spans="1:9" ht="12.75" customHeight="1">
      <c r="A33" s="769"/>
      <c r="B33" s="771">
        <f>B32+1</f>
        <v>39</v>
      </c>
      <c r="C33" s="914"/>
      <c r="D33" s="907"/>
      <c r="E33" s="772"/>
      <c r="F33" s="771"/>
      <c r="G33" s="772"/>
      <c r="H33" s="772"/>
      <c r="I33" s="772"/>
    </row>
    <row r="34" spans="1:9" ht="12.75" customHeight="1">
      <c r="A34" s="934"/>
      <c r="B34" s="937"/>
      <c r="C34" s="935"/>
      <c r="D34" s="738"/>
      <c r="E34" s="936"/>
      <c r="F34" s="937"/>
      <c r="G34" s="936"/>
      <c r="H34" s="936"/>
      <c r="I34" s="935"/>
    </row>
    <row r="35" spans="1:9" ht="13.5" customHeight="1">
      <c r="A35" s="769"/>
      <c r="B35" s="771">
        <f>B33+1</f>
        <v>40</v>
      </c>
      <c r="C35" s="914">
        <f>C19+C24+C33</f>
        <v>5634900</v>
      </c>
      <c r="D35" s="907"/>
      <c r="E35" s="772">
        <f>E19+E24+E33</f>
        <v>6003969</v>
      </c>
      <c r="F35" s="771"/>
      <c r="G35" s="772">
        <f>G19+G24+G33</f>
        <v>6003969</v>
      </c>
      <c r="H35" s="772"/>
      <c r="I35" s="772">
        <f>I19+I24+I33</f>
        <v>5816114</v>
      </c>
    </row>
    <row r="36" spans="1:9" ht="9.75" customHeight="1">
      <c r="A36" s="758"/>
      <c r="B36" s="752"/>
      <c r="C36" s="915"/>
      <c r="D36" s="738"/>
      <c r="E36" s="753"/>
      <c r="F36" s="752"/>
      <c r="G36" s="753"/>
      <c r="H36" s="753"/>
      <c r="I36" s="915"/>
    </row>
    <row r="37" spans="1:9" ht="12.75">
      <c r="A37" s="745" t="s">
        <v>29</v>
      </c>
      <c r="B37" s="919"/>
      <c r="C37" s="915"/>
      <c r="D37" s="738"/>
      <c r="E37" s="760"/>
      <c r="F37" s="919"/>
      <c r="G37" s="760"/>
      <c r="H37" s="760"/>
      <c r="I37" s="915"/>
    </row>
    <row r="38" spans="1:9" ht="12.75">
      <c r="A38" s="745" t="s">
        <v>28</v>
      </c>
      <c r="B38" s="919"/>
      <c r="C38" s="915"/>
      <c r="D38" s="738"/>
      <c r="E38" s="760"/>
      <c r="F38" s="919"/>
      <c r="G38" s="760"/>
      <c r="H38" s="760"/>
      <c r="I38" s="915"/>
    </row>
    <row r="39" spans="1:9" ht="12.75">
      <c r="A39" s="758" t="s">
        <v>1173</v>
      </c>
      <c r="B39" s="919">
        <f>B35+1</f>
        <v>41</v>
      </c>
      <c r="C39" s="915">
        <v>120600</v>
      </c>
      <c r="D39" s="738"/>
      <c r="E39" s="760">
        <v>119962</v>
      </c>
      <c r="F39" s="919"/>
      <c r="G39" s="760">
        <v>119962</v>
      </c>
      <c r="H39" s="760"/>
      <c r="I39" s="915">
        <v>126230</v>
      </c>
    </row>
    <row r="40" spans="1:9" ht="12.75">
      <c r="A40" s="758" t="s">
        <v>1104</v>
      </c>
      <c r="B40" s="919"/>
      <c r="C40" s="915"/>
      <c r="D40" s="738"/>
      <c r="E40" s="760"/>
      <c r="F40" s="919"/>
      <c r="G40" s="760"/>
      <c r="H40" s="760"/>
      <c r="I40" s="915"/>
    </row>
    <row r="41" spans="1:9" ht="12.75">
      <c r="A41" s="758" t="s">
        <v>1105</v>
      </c>
      <c r="B41" s="919">
        <f>B39+1</f>
        <v>42</v>
      </c>
      <c r="C41" s="915"/>
      <c r="D41" s="738"/>
      <c r="E41" s="760"/>
      <c r="F41" s="919"/>
      <c r="G41" s="760"/>
      <c r="H41" s="760"/>
      <c r="I41" s="915"/>
    </row>
    <row r="42" spans="1:9" ht="12.75" customHeight="1">
      <c r="A42" s="758" t="s">
        <v>1106</v>
      </c>
      <c r="B42" s="771">
        <f>B41+1</f>
        <v>43</v>
      </c>
      <c r="C42" s="914"/>
      <c r="D42" s="907"/>
      <c r="E42" s="772"/>
      <c r="F42" s="771"/>
      <c r="G42" s="772"/>
      <c r="H42" s="772"/>
      <c r="I42" s="914"/>
    </row>
    <row r="43" spans="1:9" ht="12.75">
      <c r="A43" s="965"/>
      <c r="B43" s="771">
        <f>B42+1</f>
        <v>44</v>
      </c>
      <c r="C43" s="914">
        <f>SUM(C39:C42)</f>
        <v>120600</v>
      </c>
      <c r="D43" s="907"/>
      <c r="E43" s="772">
        <f>SUM(E39:E42)</f>
        <v>119962</v>
      </c>
      <c r="F43" s="771"/>
      <c r="G43" s="772">
        <f>SUM(G39:G42)</f>
        <v>119962</v>
      </c>
      <c r="H43" s="772"/>
      <c r="I43" s="772">
        <f>SUM(I39:I42)</f>
        <v>126230</v>
      </c>
    </row>
    <row r="44" spans="1:9" ht="12.75">
      <c r="A44" s="758"/>
      <c r="B44" s="752"/>
      <c r="C44" s="915"/>
      <c r="D44" s="738"/>
      <c r="E44" s="753"/>
      <c r="F44" s="752"/>
      <c r="G44" s="753"/>
      <c r="H44" s="753"/>
      <c r="I44" s="915"/>
    </row>
    <row r="45" spans="1:9" ht="13.5" customHeight="1">
      <c r="A45" s="745" t="s">
        <v>1305</v>
      </c>
      <c r="B45" s="752"/>
      <c r="C45" s="915"/>
      <c r="D45" s="738"/>
      <c r="E45" s="753"/>
      <c r="F45" s="752"/>
      <c r="G45" s="753"/>
      <c r="H45" s="753"/>
      <c r="I45" s="915"/>
    </row>
    <row r="46" spans="1:9" ht="12.75" customHeight="1">
      <c r="A46" s="758" t="s">
        <v>1173</v>
      </c>
      <c r="B46" s="752">
        <f>B43+1</f>
        <v>45</v>
      </c>
      <c r="C46" s="915">
        <v>86900</v>
      </c>
      <c r="D46" s="738"/>
      <c r="E46" s="753">
        <v>104017</v>
      </c>
      <c r="F46" s="752"/>
      <c r="G46" s="753">
        <v>104017</v>
      </c>
      <c r="H46" s="753"/>
      <c r="I46" s="915">
        <v>78593</v>
      </c>
    </row>
    <row r="47" spans="1:9" ht="12.75" customHeight="1">
      <c r="A47" s="758" t="s">
        <v>1104</v>
      </c>
      <c r="B47" s="752"/>
      <c r="C47" s="915"/>
      <c r="D47" s="738"/>
      <c r="E47" s="753"/>
      <c r="F47" s="752"/>
      <c r="G47" s="753"/>
      <c r="H47" s="753"/>
      <c r="I47" s="915"/>
    </row>
    <row r="48" spans="1:9" ht="12.75">
      <c r="A48" s="769" t="s">
        <v>1105</v>
      </c>
      <c r="B48" s="771">
        <f>B46+1</f>
        <v>46</v>
      </c>
      <c r="C48" s="914"/>
      <c r="D48" s="907"/>
      <c r="E48" s="772"/>
      <c r="F48" s="771"/>
      <c r="G48" s="772"/>
      <c r="H48" s="772"/>
      <c r="I48" s="914"/>
    </row>
    <row r="49" spans="1:9" ht="12.75">
      <c r="A49" s="769"/>
      <c r="B49" s="771">
        <f>B48+1</f>
        <v>47</v>
      </c>
      <c r="C49" s="914">
        <f>SUM(C46:C48)</f>
        <v>86900</v>
      </c>
      <c r="D49" s="907"/>
      <c r="E49" s="772">
        <f>SUM(E46:E48)</f>
        <v>104017</v>
      </c>
      <c r="F49" s="771"/>
      <c r="G49" s="772">
        <f>SUM(G46:G48)</f>
        <v>104017</v>
      </c>
      <c r="H49" s="772"/>
      <c r="I49" s="914">
        <f>SUM(I46:I48)</f>
        <v>78593</v>
      </c>
    </row>
    <row r="50" spans="1:9" ht="12.75">
      <c r="A50" s="758"/>
      <c r="B50" s="752"/>
      <c r="C50" s="915"/>
      <c r="D50" s="738"/>
      <c r="E50" s="753"/>
      <c r="F50" s="752"/>
      <c r="G50" s="753"/>
      <c r="H50" s="753"/>
      <c r="I50" s="915"/>
    </row>
    <row r="51" spans="1:9" ht="13.5" customHeight="1">
      <c r="A51" s="745" t="s">
        <v>1306</v>
      </c>
      <c r="B51" s="919"/>
      <c r="C51" s="915"/>
      <c r="D51" s="738"/>
      <c r="E51" s="760"/>
      <c r="F51" s="919"/>
      <c r="G51" s="760"/>
      <c r="H51" s="760"/>
      <c r="I51" s="915"/>
    </row>
    <row r="52" spans="1:9" ht="12.75" customHeight="1">
      <c r="A52" s="758" t="s">
        <v>623</v>
      </c>
      <c r="B52" s="919"/>
      <c r="C52" s="915"/>
      <c r="D52" s="738"/>
      <c r="E52" s="760"/>
      <c r="F52" s="919"/>
      <c r="G52" s="760"/>
      <c r="H52" s="760"/>
      <c r="I52" s="915"/>
    </row>
    <row r="53" spans="1:9" ht="12.75">
      <c r="A53" s="758" t="s">
        <v>1107</v>
      </c>
      <c r="B53" s="752">
        <f>B49+1</f>
        <v>48</v>
      </c>
      <c r="C53" s="915"/>
      <c r="D53" s="738"/>
      <c r="E53" s="753"/>
      <c r="F53" s="752"/>
      <c r="G53" s="753"/>
      <c r="H53" s="753"/>
      <c r="I53" s="915"/>
    </row>
    <row r="54" spans="1:9" ht="12.75">
      <c r="A54" s="769" t="s">
        <v>1291</v>
      </c>
      <c r="B54" s="771">
        <f>B53+1</f>
        <v>49</v>
      </c>
      <c r="C54" s="914"/>
      <c r="D54" s="907"/>
      <c r="E54" s="772"/>
      <c r="F54" s="771"/>
      <c r="G54" s="772"/>
      <c r="H54" s="772"/>
      <c r="I54" s="914"/>
    </row>
    <row r="55" spans="1:9" ht="12.75">
      <c r="A55" s="769"/>
      <c r="B55" s="771">
        <f>B54+1</f>
        <v>50</v>
      </c>
      <c r="C55" s="914"/>
      <c r="D55" s="907"/>
      <c r="E55" s="772"/>
      <c r="F55" s="771"/>
      <c r="G55" s="772"/>
      <c r="H55" s="772"/>
      <c r="I55" s="914"/>
    </row>
    <row r="56" spans="1:9" ht="12.75">
      <c r="A56" s="765"/>
      <c r="B56" s="919"/>
      <c r="C56" s="915"/>
      <c r="D56" s="738"/>
      <c r="E56" s="760"/>
      <c r="F56" s="919"/>
      <c r="G56" s="760"/>
      <c r="H56" s="760"/>
      <c r="I56" s="915"/>
    </row>
    <row r="57" spans="1:9" ht="13.5" customHeight="1" thickBot="1">
      <c r="A57" s="743"/>
      <c r="B57" s="776">
        <f>B55+1</f>
        <v>51</v>
      </c>
      <c r="C57" s="918">
        <f>C35+C43+C49+C55</f>
        <v>5842400</v>
      </c>
      <c r="D57" s="857"/>
      <c r="E57" s="917">
        <f>E35+E43+E49+E55</f>
        <v>6227948</v>
      </c>
      <c r="F57" s="776"/>
      <c r="G57" s="917">
        <f>G35+G43+G49+G55</f>
        <v>6227948</v>
      </c>
      <c r="H57" s="917"/>
      <c r="I57" s="918">
        <f>I35+I43+I49+I55</f>
        <v>6020937</v>
      </c>
    </row>
    <row r="58" spans="1:9" ht="12.75">
      <c r="A58" s="950"/>
      <c r="B58" s="950"/>
      <c r="C58" s="951"/>
      <c r="D58" s="929"/>
      <c r="E58" s="951"/>
      <c r="F58" s="929"/>
      <c r="G58" s="951"/>
      <c r="H58" s="951"/>
      <c r="I58" s="747"/>
    </row>
    <row r="59" spans="1:9" ht="12.75">
      <c r="A59" s="758"/>
      <c r="B59" s="758"/>
      <c r="C59" s="951"/>
      <c r="D59" s="929"/>
      <c r="E59" s="951"/>
      <c r="F59" s="929"/>
      <c r="G59" s="951"/>
      <c r="H59" s="951"/>
      <c r="I59" s="747"/>
    </row>
  </sheetData>
  <sheetProtection/>
  <mergeCells count="4">
    <mergeCell ref="A3:I3"/>
    <mergeCell ref="A4:I4"/>
    <mergeCell ref="C6:E6"/>
    <mergeCell ref="G6:I6"/>
  </mergeCells>
  <printOptions/>
  <pageMargins left="0.3937007874015748" right="0.3937007874015748" top="0.5905511811023623" bottom="0.3937007874015748" header="0.5905511811023623" footer="0.3937007874015748"/>
  <pageSetup fitToHeight="1" fitToWidth="1" horizontalDpi="600" verticalDpi="600" orientation="portrait" scale="86" r:id="rId1"/>
  <headerFooter alignWithMargins="0">
    <oddHeader>&amp;L&amp;9Organisme __&amp;UMunicipalité XYZ&amp;U_______________________&amp;R&amp;9Code géographique __&amp;U99999&amp;U_____</oddHeader>
    <oddFooter>&amp;LS27-2</oddFooter>
  </headerFooter>
</worksheet>
</file>

<file path=xl/worksheets/sheet4.xml><?xml version="1.0" encoding="utf-8"?>
<worksheet xmlns="http://schemas.openxmlformats.org/spreadsheetml/2006/main" xmlns:r="http://schemas.openxmlformats.org/officeDocument/2006/relationships">
  <sheetPr codeName="Feuil31"/>
  <dimension ref="A2:G47"/>
  <sheetViews>
    <sheetView zoomScalePageLayoutView="0" workbookViewId="0" topLeftCell="A4">
      <selection activeCell="A16" sqref="A16"/>
    </sheetView>
  </sheetViews>
  <sheetFormatPr defaultColWidth="11.421875" defaultRowHeight="12.75"/>
  <cols>
    <col min="1" max="16384" width="11.421875" style="1" customWidth="1"/>
  </cols>
  <sheetData>
    <row r="2" spans="1:7" ht="12.75">
      <c r="A2" s="68"/>
      <c r="B2" s="64"/>
      <c r="C2" s="64"/>
      <c r="D2" s="64"/>
      <c r="E2" s="64"/>
      <c r="F2" s="64"/>
      <c r="G2" s="64"/>
    </row>
    <row r="4" ht="12.75">
      <c r="A4" s="21"/>
    </row>
    <row r="6" spans="2:7" ht="12.75">
      <c r="B6" s="19"/>
      <c r="C6" s="19"/>
      <c r="D6" s="19"/>
      <c r="E6" s="19"/>
      <c r="F6" s="19"/>
      <c r="G6" s="19"/>
    </row>
    <row r="7" spans="1:7" ht="20.25">
      <c r="A7" s="1356"/>
      <c r="B7" s="1356"/>
      <c r="C7" s="1356"/>
      <c r="D7" s="1356"/>
      <c r="E7" s="1356"/>
      <c r="F7" s="1356"/>
      <c r="G7" s="1356"/>
    </row>
    <row r="8" ht="30" customHeight="1"/>
    <row r="9" spans="2:7" ht="12.75">
      <c r="B9" s="64"/>
      <c r="C9" s="64"/>
      <c r="D9" s="64"/>
      <c r="E9" s="64"/>
      <c r="F9" s="64"/>
      <c r="G9" s="64"/>
    </row>
    <row r="15" spans="1:7" ht="20.25">
      <c r="A15" s="1919" t="s">
        <v>951</v>
      </c>
      <c r="B15" s="1919"/>
      <c r="C15" s="1919"/>
      <c r="D15" s="1919"/>
      <c r="E15" s="1919"/>
      <c r="F15" s="1919"/>
      <c r="G15" s="1919"/>
    </row>
    <row r="25" spans="1:7" ht="12.75" customHeight="1">
      <c r="A25" s="1357"/>
      <c r="B25" s="1357"/>
      <c r="C25" s="1357"/>
      <c r="D25" s="1357"/>
      <c r="E25" s="1357"/>
      <c r="F25" s="1357"/>
      <c r="G25" s="1357"/>
    </row>
    <row r="47" spans="1:7" ht="18">
      <c r="A47" s="1355"/>
      <c r="B47" s="1355"/>
      <c r="C47" s="1355"/>
      <c r="D47" s="1355"/>
      <c r="E47" s="1355"/>
      <c r="F47" s="1355"/>
      <c r="G47" s="1355"/>
    </row>
  </sheetData>
  <sheetProtection/>
  <mergeCells count="1">
    <mergeCell ref="A15:G15"/>
  </mergeCells>
  <printOptions horizontalCentered="1"/>
  <pageMargins left="0.7874015748031497" right="0.7874015748031497" top="0.7874015748031497" bottom="0.7874015748031497" header="0.3937007874015748" footer="0.3937007874015748"/>
  <pageSetup horizontalDpi="300" verticalDpi="300" orientation="portrait" r:id="rId1"/>
  <headerFooter alignWithMargins="0">
    <oddFooter>&amp;R
</oddFooter>
  </headerFooter>
</worksheet>
</file>

<file path=xl/worksheets/sheet40.xml><?xml version="1.0" encoding="utf-8"?>
<worksheet xmlns="http://schemas.openxmlformats.org/spreadsheetml/2006/main" xmlns:r="http://schemas.openxmlformats.org/officeDocument/2006/relationships">
  <sheetPr codeName="Feuil70"/>
  <dimension ref="A3:K70"/>
  <sheetViews>
    <sheetView showZeros="0" zoomScalePageLayoutView="0" workbookViewId="0" topLeftCell="A44">
      <selection activeCell="J66" sqref="J66"/>
    </sheetView>
  </sheetViews>
  <sheetFormatPr defaultColWidth="11.421875" defaultRowHeight="12" customHeight="1"/>
  <cols>
    <col min="1" max="1" width="44.140625" style="738" customWidth="1"/>
    <col min="2" max="2" width="2.7109375" style="738" customWidth="1"/>
    <col min="3" max="3" width="15.7109375" style="738" customWidth="1"/>
    <col min="4" max="4" width="1.7109375" style="738" customWidth="1"/>
    <col min="5" max="5" width="15.7109375" style="738" customWidth="1"/>
    <col min="6" max="6" width="1.7109375" style="924" customWidth="1"/>
    <col min="7" max="7" width="15.7109375" style="738" customWidth="1"/>
    <col min="8" max="8" width="1.7109375" style="738" customWidth="1"/>
    <col min="9" max="9" width="15.7109375" style="738" customWidth="1"/>
    <col min="10" max="16384" width="11.421875" style="738" customWidth="1"/>
  </cols>
  <sheetData>
    <row r="3" spans="1:9" ht="12" customHeight="1">
      <c r="A3" s="1945" t="s">
        <v>702</v>
      </c>
      <c r="B3" s="1945"/>
      <c r="C3" s="1945"/>
      <c r="D3" s="1945"/>
      <c r="E3" s="1945"/>
      <c r="F3" s="1945"/>
      <c r="G3" s="1945"/>
      <c r="H3" s="1945"/>
      <c r="I3" s="1945"/>
    </row>
    <row r="4" spans="1:9" ht="12" customHeight="1">
      <c r="A4" s="1945" t="s">
        <v>613</v>
      </c>
      <c r="B4" s="1945"/>
      <c r="C4" s="1945"/>
      <c r="D4" s="1945"/>
      <c r="E4" s="1945"/>
      <c r="F4" s="1945"/>
      <c r="G4" s="1945"/>
      <c r="H4" s="1945"/>
      <c r="I4" s="1945"/>
    </row>
    <row r="5" spans="1:8" ht="9" customHeight="1">
      <c r="A5" s="740"/>
      <c r="B5" s="740"/>
      <c r="C5" s="740"/>
      <c r="D5" s="740"/>
      <c r="E5" s="740"/>
      <c r="F5" s="947"/>
      <c r="G5" s="740"/>
      <c r="H5" s="740"/>
    </row>
    <row r="6" spans="1:9" ht="12.75" customHeight="1">
      <c r="A6" s="758"/>
      <c r="B6" s="758"/>
      <c r="C6" s="1946" t="s">
        <v>525</v>
      </c>
      <c r="D6" s="1946"/>
      <c r="E6" s="1946"/>
      <c r="G6" s="1946" t="s">
        <v>526</v>
      </c>
      <c r="H6" s="1946"/>
      <c r="I6" s="1946"/>
    </row>
    <row r="7" spans="1:9" ht="12.75" customHeight="1">
      <c r="A7" s="758"/>
      <c r="B7" s="758"/>
      <c r="C7" s="740" t="s">
        <v>1325</v>
      </c>
      <c r="D7" s="742"/>
      <c r="E7" s="739" t="s">
        <v>616</v>
      </c>
      <c r="F7" s="841"/>
      <c r="G7" s="740" t="s">
        <v>616</v>
      </c>
      <c r="H7" s="740"/>
      <c r="I7" s="730" t="s">
        <v>616</v>
      </c>
    </row>
    <row r="8" spans="1:9" ht="12.75" customHeight="1" thickBot="1">
      <c r="A8" s="743" t="s">
        <v>801</v>
      </c>
      <c r="B8" s="743"/>
      <c r="C8" s="926">
        <v>2009</v>
      </c>
      <c r="D8" s="743"/>
      <c r="E8" s="744">
        <v>2009</v>
      </c>
      <c r="F8" s="927"/>
      <c r="G8" s="744">
        <v>2009</v>
      </c>
      <c r="H8" s="744"/>
      <c r="I8" s="744">
        <v>2008</v>
      </c>
    </row>
    <row r="9" spans="1:9" ht="12.75" customHeight="1">
      <c r="A9" s="745"/>
      <c r="B9" s="745"/>
      <c r="C9" s="1552"/>
      <c r="D9" s="745"/>
      <c r="E9" s="740"/>
      <c r="F9" s="959"/>
      <c r="G9" s="740"/>
      <c r="H9" s="740"/>
      <c r="I9" s="740"/>
    </row>
    <row r="10" spans="1:8" ht="15.75" customHeight="1">
      <c r="A10" s="745" t="s">
        <v>1307</v>
      </c>
      <c r="B10" s="749"/>
      <c r="C10" s="952"/>
      <c r="D10" s="952"/>
      <c r="E10" s="952"/>
      <c r="F10" s="953"/>
      <c r="G10" s="952"/>
      <c r="H10" s="952"/>
    </row>
    <row r="11" spans="1:9" ht="12" customHeight="1">
      <c r="A11" s="758" t="s">
        <v>1207</v>
      </c>
      <c r="B11" s="752">
        <f>'S27-2  Paiements tenant lieu'!B57+1</f>
        <v>52</v>
      </c>
      <c r="C11" s="915"/>
      <c r="E11" s="753"/>
      <c r="F11" s="919"/>
      <c r="G11" s="753"/>
      <c r="H11" s="753"/>
      <c r="I11" s="915"/>
    </row>
    <row r="12" spans="1:9" ht="12" customHeight="1">
      <c r="A12" s="758" t="s">
        <v>1108</v>
      </c>
      <c r="B12" s="752">
        <f>B11+1</f>
        <v>53</v>
      </c>
      <c r="C12" s="915"/>
      <c r="E12" s="753"/>
      <c r="F12" s="919"/>
      <c r="G12" s="753"/>
      <c r="H12" s="753"/>
      <c r="I12" s="915"/>
    </row>
    <row r="13" spans="1:9" ht="12" customHeight="1">
      <c r="A13" s="758" t="s">
        <v>1109</v>
      </c>
      <c r="B13" s="752">
        <f>B12+1</f>
        <v>54</v>
      </c>
      <c r="C13" s="915"/>
      <c r="E13" s="753"/>
      <c r="F13" s="919"/>
      <c r="G13" s="753"/>
      <c r="H13" s="753"/>
      <c r="I13" s="915"/>
    </row>
    <row r="14" spans="1:9" ht="12" customHeight="1">
      <c r="A14" s="758" t="s">
        <v>1110</v>
      </c>
      <c r="B14" s="752">
        <f>B13+1</f>
        <v>55</v>
      </c>
      <c r="C14" s="915">
        <v>108600</v>
      </c>
      <c r="E14" s="753">
        <v>119775</v>
      </c>
      <c r="F14" s="919"/>
      <c r="G14" s="753">
        <v>119775</v>
      </c>
      <c r="H14" s="753"/>
      <c r="I14" s="915">
        <v>179650</v>
      </c>
    </row>
    <row r="15" spans="1:9" ht="12" customHeight="1">
      <c r="A15" s="758" t="s">
        <v>1111</v>
      </c>
      <c r="B15" s="752">
        <f>B14+1</f>
        <v>56</v>
      </c>
      <c r="C15" s="954"/>
      <c r="E15" s="753"/>
      <c r="F15" s="919"/>
      <c r="G15" s="753"/>
      <c r="H15" s="753"/>
      <c r="I15" s="954"/>
    </row>
    <row r="16" spans="1:6" ht="12" customHeight="1">
      <c r="A16" s="758" t="s">
        <v>1112</v>
      </c>
      <c r="C16" s="954"/>
      <c r="F16" s="738"/>
    </row>
    <row r="17" spans="1:9" ht="12" customHeight="1">
      <c r="A17" s="758" t="s">
        <v>1113</v>
      </c>
      <c r="B17" s="752">
        <f>B15+1</f>
        <v>57</v>
      </c>
      <c r="C17" s="954">
        <v>1402900</v>
      </c>
      <c r="E17" s="753">
        <v>1119100</v>
      </c>
      <c r="F17" s="919"/>
      <c r="G17" s="753">
        <v>1119100</v>
      </c>
      <c r="H17" s="753"/>
      <c r="I17" s="954">
        <v>1252763</v>
      </c>
    </row>
    <row r="18" spans="1:9" ht="12" customHeight="1">
      <c r="A18" s="758" t="s">
        <v>1114</v>
      </c>
      <c r="B18" s="752">
        <f>B17+1</f>
        <v>58</v>
      </c>
      <c r="C18" s="915"/>
      <c r="E18" s="760"/>
      <c r="F18" s="919"/>
      <c r="G18" s="760"/>
      <c r="H18" s="760"/>
      <c r="I18" s="915"/>
    </row>
    <row r="19" spans="1:9" ht="12" customHeight="1">
      <c r="A19" s="758" t="s">
        <v>1291</v>
      </c>
      <c r="B19" s="752">
        <f>B18+1</f>
        <v>59</v>
      </c>
      <c r="C19" s="915">
        <v>25200</v>
      </c>
      <c r="D19" s="907"/>
      <c r="E19" s="760">
        <v>25190</v>
      </c>
      <c r="F19" s="919"/>
      <c r="G19" s="760">
        <v>25190</v>
      </c>
      <c r="H19" s="760"/>
      <c r="I19" s="915">
        <v>25190</v>
      </c>
    </row>
    <row r="20" spans="1:9" ht="12" customHeight="1">
      <c r="A20" s="965"/>
      <c r="B20" s="967">
        <f>B19+1</f>
        <v>60</v>
      </c>
      <c r="C20" s="966">
        <f>SUM(C11:C19)</f>
        <v>1536700</v>
      </c>
      <c r="D20" s="907"/>
      <c r="E20" s="968">
        <f>SUM(E11:E19)</f>
        <v>1264065</v>
      </c>
      <c r="F20" s="967"/>
      <c r="G20" s="968">
        <f>SUM(G11:G19)</f>
        <v>1264065</v>
      </c>
      <c r="H20" s="968"/>
      <c r="I20" s="966">
        <f>SUM(I11:I19)</f>
        <v>1457603</v>
      </c>
    </row>
    <row r="21" spans="1:9" ht="12" customHeight="1">
      <c r="A21" s="758"/>
      <c r="B21" s="752"/>
      <c r="C21" s="915"/>
      <c r="D21" s="746"/>
      <c r="E21" s="753"/>
      <c r="F21" s="752"/>
      <c r="G21" s="753"/>
      <c r="H21" s="753"/>
      <c r="I21" s="915"/>
    </row>
    <row r="22" spans="1:9" ht="15.75" customHeight="1">
      <c r="A22" s="745" t="s">
        <v>1308</v>
      </c>
      <c r="B22" s="752"/>
      <c r="C22" s="915"/>
      <c r="E22" s="760"/>
      <c r="F22" s="919"/>
      <c r="G22" s="760"/>
      <c r="H22" s="760"/>
      <c r="I22" s="915"/>
    </row>
    <row r="23" spans="1:9" ht="12" customHeight="1">
      <c r="A23" s="745" t="s">
        <v>1309</v>
      </c>
      <c r="B23" s="752"/>
      <c r="C23" s="915"/>
      <c r="E23" s="753"/>
      <c r="F23" s="752"/>
      <c r="G23" s="753"/>
      <c r="H23" s="753"/>
      <c r="I23" s="915"/>
    </row>
    <row r="24" spans="1:9" ht="12" customHeight="1">
      <c r="A24" s="758" t="s">
        <v>1397</v>
      </c>
      <c r="B24" s="752">
        <f>B20+1</f>
        <v>61</v>
      </c>
      <c r="C24" s="915"/>
      <c r="E24" s="753"/>
      <c r="F24" s="752"/>
      <c r="G24" s="753"/>
      <c r="H24" s="753"/>
      <c r="I24" s="915"/>
    </row>
    <row r="25" spans="1:9" ht="12" customHeight="1">
      <c r="A25" s="758" t="s">
        <v>1398</v>
      </c>
      <c r="B25" s="955"/>
      <c r="C25" s="938"/>
      <c r="E25" s="956"/>
      <c r="F25" s="957"/>
      <c r="G25" s="956"/>
      <c r="H25" s="956"/>
      <c r="I25" s="938"/>
    </row>
    <row r="26" spans="1:9" ht="12" customHeight="1">
      <c r="A26" s="758" t="s">
        <v>1115</v>
      </c>
      <c r="B26" s="752">
        <f>B24+1</f>
        <v>62</v>
      </c>
      <c r="C26" s="915">
        <v>35000</v>
      </c>
      <c r="E26" s="753">
        <v>218900</v>
      </c>
      <c r="F26" s="919"/>
      <c r="G26" s="753">
        <v>218900</v>
      </c>
      <c r="H26" s="753"/>
      <c r="I26" s="915">
        <v>62606</v>
      </c>
    </row>
    <row r="27" spans="1:9" ht="12" customHeight="1">
      <c r="A27" s="758" t="s">
        <v>1116</v>
      </c>
      <c r="B27" s="752">
        <f>B26+1</f>
        <v>63</v>
      </c>
      <c r="C27" s="915"/>
      <c r="E27" s="760"/>
      <c r="F27" s="919"/>
      <c r="G27" s="760"/>
      <c r="H27" s="760"/>
      <c r="I27" s="915"/>
    </row>
    <row r="28" spans="1:9" ht="12" customHeight="1">
      <c r="A28" s="758" t="s">
        <v>1117</v>
      </c>
      <c r="B28" s="752">
        <f>B27+1</f>
        <v>64</v>
      </c>
      <c r="C28" s="915"/>
      <c r="E28" s="760"/>
      <c r="F28" s="919"/>
      <c r="G28" s="760"/>
      <c r="H28" s="760"/>
      <c r="I28" s="915"/>
    </row>
    <row r="29" spans="1:9" ht="12" customHeight="1">
      <c r="A29" s="758" t="s">
        <v>983</v>
      </c>
      <c r="B29" s="752">
        <f>B28+1</f>
        <v>65</v>
      </c>
      <c r="C29" s="915"/>
      <c r="E29" s="760"/>
      <c r="F29" s="919"/>
      <c r="G29" s="760"/>
      <c r="H29" s="760"/>
      <c r="I29" s="915"/>
    </row>
    <row r="30" spans="1:9" ht="12" customHeight="1">
      <c r="A30" s="758" t="s">
        <v>1399</v>
      </c>
      <c r="B30" s="955"/>
      <c r="C30" s="938"/>
      <c r="E30" s="956"/>
      <c r="F30" s="919"/>
      <c r="G30" s="956"/>
      <c r="H30" s="956"/>
      <c r="I30" s="915"/>
    </row>
    <row r="31" spans="1:11" ht="12" customHeight="1">
      <c r="A31" s="758" t="s">
        <v>591</v>
      </c>
      <c r="B31" s="752"/>
      <c r="C31" s="915"/>
      <c r="E31" s="760"/>
      <c r="F31" s="919"/>
      <c r="G31" s="760"/>
      <c r="H31" s="760"/>
      <c r="I31" s="915"/>
      <c r="K31" s="778"/>
    </row>
    <row r="32" spans="1:9" ht="12" customHeight="1">
      <c r="A32" s="758" t="s">
        <v>592</v>
      </c>
      <c r="B32" s="752">
        <f>B29+1</f>
        <v>66</v>
      </c>
      <c r="C32" s="954">
        <f>357200-103489</f>
        <v>253711</v>
      </c>
      <c r="E32" s="760">
        <v>44934</v>
      </c>
      <c r="F32" s="919"/>
      <c r="G32" s="760">
        <v>44934</v>
      </c>
      <c r="H32" s="760"/>
      <c r="I32" s="954">
        <v>108393</v>
      </c>
    </row>
    <row r="33" spans="1:9" ht="12" customHeight="1">
      <c r="A33" s="758" t="s">
        <v>593</v>
      </c>
      <c r="B33" s="752">
        <f>B32+1</f>
        <v>67</v>
      </c>
      <c r="C33" s="954"/>
      <c r="E33" s="760"/>
      <c r="F33" s="919"/>
      <c r="G33" s="760"/>
      <c r="H33" s="760"/>
      <c r="I33" s="954"/>
    </row>
    <row r="34" spans="1:9" ht="12" customHeight="1">
      <c r="A34" s="758" t="s">
        <v>145</v>
      </c>
      <c r="B34" s="752">
        <f>B33+1</f>
        <v>68</v>
      </c>
      <c r="C34" s="954">
        <v>1900</v>
      </c>
      <c r="E34" s="760">
        <v>2003</v>
      </c>
      <c r="F34" s="919"/>
      <c r="G34" s="760">
        <v>2003</v>
      </c>
      <c r="H34" s="760"/>
      <c r="I34" s="954">
        <v>2613</v>
      </c>
    </row>
    <row r="35" spans="1:9" ht="12" customHeight="1">
      <c r="A35" s="758" t="s">
        <v>594</v>
      </c>
      <c r="B35" s="752"/>
      <c r="C35" s="915"/>
      <c r="E35" s="760"/>
      <c r="F35" s="919"/>
      <c r="G35" s="760"/>
      <c r="H35" s="760"/>
      <c r="I35" s="915"/>
    </row>
    <row r="36" spans="1:9" ht="12" customHeight="1">
      <c r="A36" s="758" t="s">
        <v>595</v>
      </c>
      <c r="B36" s="752"/>
      <c r="C36" s="915"/>
      <c r="E36" s="760"/>
      <c r="F36" s="919"/>
      <c r="G36" s="760"/>
      <c r="H36" s="760"/>
      <c r="I36" s="915"/>
    </row>
    <row r="37" spans="1:9" ht="12" customHeight="1">
      <c r="A37" s="758" t="s">
        <v>984</v>
      </c>
      <c r="B37" s="752">
        <f>B34+1</f>
        <v>69</v>
      </c>
      <c r="C37" s="915">
        <v>0</v>
      </c>
      <c r="E37" s="760">
        <v>17568</v>
      </c>
      <c r="F37" s="919"/>
      <c r="G37" s="760">
        <f>1493493+1</f>
        <v>1493494</v>
      </c>
      <c r="H37" s="760"/>
      <c r="I37" s="915">
        <v>1443489</v>
      </c>
    </row>
    <row r="38" spans="1:9" ht="12" customHeight="1">
      <c r="A38" s="758" t="s">
        <v>985</v>
      </c>
      <c r="B38" s="752">
        <f aca="true" t="shared" si="0" ref="B38:B43">B37+1</f>
        <v>70</v>
      </c>
      <c r="C38" s="915">
        <f>193500-193500</f>
        <v>0</v>
      </c>
      <c r="E38" s="760"/>
      <c r="F38" s="919"/>
      <c r="G38" s="760">
        <v>216387</v>
      </c>
      <c r="H38" s="760"/>
      <c r="I38" s="915">
        <v>183511</v>
      </c>
    </row>
    <row r="39" spans="1:9" ht="12" customHeight="1">
      <c r="A39" s="758" t="s">
        <v>416</v>
      </c>
      <c r="B39" s="752">
        <f t="shared" si="0"/>
        <v>71</v>
      </c>
      <c r="C39" s="915"/>
      <c r="E39" s="760"/>
      <c r="F39" s="919"/>
      <c r="G39" s="760"/>
      <c r="H39" s="760"/>
      <c r="I39" s="915"/>
    </row>
    <row r="40" spans="1:9" ht="12" customHeight="1">
      <c r="A40" s="758" t="s">
        <v>417</v>
      </c>
      <c r="B40" s="752">
        <f t="shared" si="0"/>
        <v>72</v>
      </c>
      <c r="C40" s="915">
        <f>330900-330900</f>
        <v>0</v>
      </c>
      <c r="E40" s="760"/>
      <c r="F40" s="919"/>
      <c r="G40" s="760">
        <v>363391</v>
      </c>
      <c r="H40" s="760"/>
      <c r="I40" s="915">
        <v>440364</v>
      </c>
    </row>
    <row r="41" spans="1:9" ht="12" customHeight="1">
      <c r="A41" s="758" t="s">
        <v>418</v>
      </c>
      <c r="B41" s="752">
        <f t="shared" si="0"/>
        <v>73</v>
      </c>
      <c r="C41" s="915"/>
      <c r="E41" s="760"/>
      <c r="F41" s="919"/>
      <c r="G41" s="760"/>
      <c r="H41" s="760"/>
      <c r="I41" s="915"/>
    </row>
    <row r="42" spans="1:9" ht="12" customHeight="1">
      <c r="A42" s="758" t="s">
        <v>419</v>
      </c>
      <c r="B42" s="752">
        <f t="shared" si="0"/>
        <v>74</v>
      </c>
      <c r="C42" s="915"/>
      <c r="E42" s="760"/>
      <c r="F42" s="919"/>
      <c r="G42" s="760"/>
      <c r="H42" s="760"/>
      <c r="I42" s="915"/>
    </row>
    <row r="43" spans="1:9" ht="12" customHeight="1">
      <c r="A43" s="758" t="s">
        <v>765</v>
      </c>
      <c r="B43" s="752">
        <f t="shared" si="0"/>
        <v>75</v>
      </c>
      <c r="C43" s="915"/>
      <c r="E43" s="760"/>
      <c r="F43" s="919"/>
      <c r="G43" s="760"/>
      <c r="H43" s="760"/>
      <c r="I43" s="915"/>
    </row>
    <row r="44" spans="1:9" ht="12" customHeight="1">
      <c r="A44" s="758" t="s">
        <v>1400</v>
      </c>
      <c r="B44" s="752"/>
      <c r="C44" s="915"/>
      <c r="E44" s="760"/>
      <c r="F44" s="919"/>
      <c r="G44" s="760"/>
      <c r="H44" s="760"/>
      <c r="I44" s="915"/>
    </row>
    <row r="45" spans="1:9" ht="12" customHeight="1">
      <c r="A45" s="758" t="s">
        <v>420</v>
      </c>
      <c r="B45" s="752"/>
      <c r="C45" s="915"/>
      <c r="E45" s="760"/>
      <c r="F45" s="919"/>
      <c r="G45" s="760"/>
      <c r="H45" s="760"/>
      <c r="I45" s="915"/>
    </row>
    <row r="46" spans="1:9" ht="12" customHeight="1">
      <c r="A46" s="758" t="s">
        <v>900</v>
      </c>
      <c r="B46" s="752">
        <f>B43+1</f>
        <v>76</v>
      </c>
      <c r="C46" s="915">
        <v>6987200</v>
      </c>
      <c r="E46" s="760">
        <v>3956510</v>
      </c>
      <c r="F46" s="919"/>
      <c r="G46" s="760">
        <v>3956510</v>
      </c>
      <c r="H46" s="760"/>
      <c r="I46" s="915">
        <v>5891571</v>
      </c>
    </row>
    <row r="47" spans="1:9" ht="12" customHeight="1">
      <c r="A47" s="758" t="s">
        <v>421</v>
      </c>
      <c r="B47" s="752">
        <f aca="true" t="shared" si="1" ref="B47:B53">B46+1</f>
        <v>77</v>
      </c>
      <c r="C47" s="915">
        <v>3025800</v>
      </c>
      <c r="E47" s="760">
        <v>17556</v>
      </c>
      <c r="F47" s="919"/>
      <c r="G47" s="760">
        <v>17556</v>
      </c>
      <c r="H47" s="760"/>
      <c r="I47" s="915">
        <v>88368</v>
      </c>
    </row>
    <row r="48" spans="1:9" ht="12" customHeight="1">
      <c r="A48" s="758" t="s">
        <v>422</v>
      </c>
      <c r="B48" s="752">
        <f t="shared" si="1"/>
        <v>78</v>
      </c>
      <c r="C48" s="915">
        <v>1815600</v>
      </c>
      <c r="E48" s="753">
        <v>1792110</v>
      </c>
      <c r="F48" s="919"/>
      <c r="G48" s="753">
        <v>1792110</v>
      </c>
      <c r="H48" s="753"/>
      <c r="I48" s="915">
        <v>1907555</v>
      </c>
    </row>
    <row r="49" spans="1:9" ht="12" customHeight="1">
      <c r="A49" s="758" t="s">
        <v>423</v>
      </c>
      <c r="B49" s="752">
        <f t="shared" si="1"/>
        <v>79</v>
      </c>
      <c r="C49" s="915">
        <v>204300</v>
      </c>
      <c r="E49" s="753">
        <v>9230</v>
      </c>
      <c r="F49" s="919"/>
      <c r="G49" s="753">
        <v>9230</v>
      </c>
      <c r="H49" s="753"/>
      <c r="I49" s="915">
        <v>14987</v>
      </c>
    </row>
    <row r="50" spans="1:9" ht="12" customHeight="1">
      <c r="A50" s="758" t="s">
        <v>424</v>
      </c>
      <c r="B50" s="752">
        <f t="shared" si="1"/>
        <v>80</v>
      </c>
      <c r="C50" s="915">
        <v>878100</v>
      </c>
      <c r="E50" s="753">
        <v>481138</v>
      </c>
      <c r="F50" s="919"/>
      <c r="G50" s="753">
        <v>481138</v>
      </c>
      <c r="H50" s="753"/>
      <c r="I50" s="915">
        <v>895281</v>
      </c>
    </row>
    <row r="51" spans="1:9" ht="12" customHeight="1">
      <c r="A51" s="758" t="s">
        <v>425</v>
      </c>
      <c r="B51" s="752">
        <f t="shared" si="1"/>
        <v>81</v>
      </c>
      <c r="C51" s="915"/>
      <c r="E51" s="753"/>
      <c r="F51" s="919"/>
      <c r="G51" s="753"/>
      <c r="H51" s="753"/>
      <c r="I51" s="915"/>
    </row>
    <row r="52" spans="1:9" ht="12" customHeight="1">
      <c r="A52" s="758" t="s">
        <v>426</v>
      </c>
      <c r="B52" s="752">
        <f t="shared" si="1"/>
        <v>82</v>
      </c>
      <c r="C52" s="915"/>
      <c r="E52" s="753"/>
      <c r="F52" s="919"/>
      <c r="G52" s="753"/>
      <c r="H52" s="753"/>
      <c r="I52" s="915"/>
    </row>
    <row r="53" spans="1:9" ht="12" customHeight="1">
      <c r="A53" s="758" t="s">
        <v>983</v>
      </c>
      <c r="B53" s="752">
        <f t="shared" si="1"/>
        <v>83</v>
      </c>
      <c r="C53" s="915"/>
      <c r="E53" s="753"/>
      <c r="F53" s="752"/>
      <c r="G53" s="753"/>
      <c r="H53" s="753"/>
      <c r="I53" s="915"/>
    </row>
    <row r="54" spans="1:8" ht="12" customHeight="1">
      <c r="A54" s="758" t="s">
        <v>1401</v>
      </c>
      <c r="B54" s="960"/>
      <c r="C54" s="930"/>
      <c r="E54" s="961"/>
      <c r="F54" s="962"/>
      <c r="G54" s="930"/>
      <c r="H54" s="930"/>
    </row>
    <row r="55" spans="1:9" ht="12" customHeight="1">
      <c r="A55" s="758" t="s">
        <v>269</v>
      </c>
      <c r="B55" s="752">
        <f>B53+1</f>
        <v>84</v>
      </c>
      <c r="C55" s="915"/>
      <c r="E55" s="753"/>
      <c r="F55" s="919"/>
      <c r="G55" s="753"/>
      <c r="H55" s="753"/>
      <c r="I55" s="954"/>
    </row>
    <row r="56" spans="1:9" ht="12" customHeight="1">
      <c r="A56" s="758" t="s">
        <v>744</v>
      </c>
      <c r="B56" s="752">
        <f>B55+1</f>
        <v>85</v>
      </c>
      <c r="C56" s="915"/>
      <c r="E56" s="753"/>
      <c r="F56" s="919"/>
      <c r="G56" s="753"/>
      <c r="H56" s="753"/>
      <c r="I56" s="954"/>
    </row>
    <row r="57" spans="1:9" ht="12" customHeight="1">
      <c r="A57" s="758" t="s">
        <v>765</v>
      </c>
      <c r="B57" s="752">
        <f>B56+1</f>
        <v>86</v>
      </c>
      <c r="C57" s="915">
        <v>35000</v>
      </c>
      <c r="E57" s="753"/>
      <c r="F57" s="919"/>
      <c r="G57" s="753"/>
      <c r="H57" s="753"/>
      <c r="I57" s="915">
        <v>75000</v>
      </c>
    </row>
    <row r="58" spans="1:9" ht="12" customHeight="1">
      <c r="A58" s="758" t="s">
        <v>366</v>
      </c>
      <c r="B58" s="963"/>
      <c r="C58" s="753"/>
      <c r="E58" s="753"/>
      <c r="F58" s="963"/>
      <c r="G58" s="753"/>
      <c r="H58" s="753"/>
      <c r="I58" s="753"/>
    </row>
    <row r="59" spans="1:9" ht="12" customHeight="1">
      <c r="A59" s="758" t="s">
        <v>745</v>
      </c>
      <c r="B59" s="752">
        <f>B57+1</f>
        <v>87</v>
      </c>
      <c r="C59" s="753"/>
      <c r="E59" s="753"/>
      <c r="F59" s="752"/>
      <c r="G59" s="753"/>
      <c r="H59" s="753"/>
      <c r="I59" s="753"/>
    </row>
    <row r="60" spans="1:9" ht="12" customHeight="1">
      <c r="A60" s="758" t="s">
        <v>0</v>
      </c>
      <c r="B60" s="752">
        <f>B59+1</f>
        <v>88</v>
      </c>
      <c r="C60" s="753">
        <v>9100</v>
      </c>
      <c r="E60" s="753">
        <v>17235</v>
      </c>
      <c r="F60" s="752"/>
      <c r="G60" s="753">
        <v>17235</v>
      </c>
      <c r="H60" s="753"/>
      <c r="I60" s="753">
        <v>100203</v>
      </c>
    </row>
    <row r="61" spans="1:9" ht="12" customHeight="1">
      <c r="A61" s="758" t="s">
        <v>1372</v>
      </c>
      <c r="B61" s="752">
        <f>B60+1</f>
        <v>89</v>
      </c>
      <c r="C61" s="753"/>
      <c r="E61" s="760"/>
      <c r="F61" s="919"/>
      <c r="G61" s="760"/>
      <c r="H61" s="760"/>
      <c r="I61" s="753"/>
    </row>
    <row r="62" spans="1:9" ht="12" customHeight="1">
      <c r="A62" s="758" t="s">
        <v>765</v>
      </c>
      <c r="B62" s="752">
        <f>B61+1</f>
        <v>90</v>
      </c>
      <c r="C62" s="753">
        <v>43600</v>
      </c>
      <c r="E62" s="760">
        <v>43542</v>
      </c>
      <c r="F62" s="919"/>
      <c r="G62" s="760">
        <v>43542</v>
      </c>
      <c r="H62" s="760"/>
      <c r="I62" s="753">
        <v>47622</v>
      </c>
    </row>
    <row r="63" spans="1:9" ht="12" customHeight="1">
      <c r="A63" s="758" t="s">
        <v>367</v>
      </c>
      <c r="B63" s="752"/>
      <c r="C63" s="760"/>
      <c r="E63" s="760"/>
      <c r="F63" s="919"/>
      <c r="G63" s="760"/>
      <c r="H63" s="760"/>
      <c r="I63" s="760"/>
    </row>
    <row r="64" spans="1:9" ht="12" customHeight="1">
      <c r="A64" s="758" t="s">
        <v>171</v>
      </c>
      <c r="B64" s="752">
        <f>B62+1</f>
        <v>91</v>
      </c>
      <c r="C64" s="753">
        <v>1084783</v>
      </c>
      <c r="E64" s="753">
        <v>18314</v>
      </c>
      <c r="F64" s="919"/>
      <c r="G64" s="753">
        <v>104461</v>
      </c>
      <c r="H64" s="753"/>
      <c r="I64" s="753">
        <v>109497</v>
      </c>
    </row>
    <row r="65" spans="1:9" ht="12" customHeight="1">
      <c r="A65" s="758" t="s">
        <v>795</v>
      </c>
      <c r="B65" s="919"/>
      <c r="C65" s="760"/>
      <c r="E65" s="760"/>
      <c r="F65" s="919"/>
      <c r="G65" s="760"/>
      <c r="H65" s="760"/>
      <c r="I65" s="760"/>
    </row>
    <row r="66" spans="1:9" ht="12" customHeight="1">
      <c r="A66" s="758" t="s">
        <v>796</v>
      </c>
      <c r="B66" s="752">
        <f>B64+1</f>
        <v>92</v>
      </c>
      <c r="C66" s="753">
        <v>215200</v>
      </c>
      <c r="E66" s="753">
        <v>228822</v>
      </c>
      <c r="F66" s="919"/>
      <c r="G66" s="753">
        <v>228822</v>
      </c>
      <c r="H66" s="753"/>
      <c r="I66" s="753">
        <v>220912</v>
      </c>
    </row>
    <row r="67" spans="1:9" ht="12" customHeight="1">
      <c r="A67" s="758" t="s">
        <v>145</v>
      </c>
      <c r="B67" s="752">
        <f>B66+1</f>
        <v>93</v>
      </c>
      <c r="C67" s="753">
        <v>105600</v>
      </c>
      <c r="E67" s="753">
        <v>25793</v>
      </c>
      <c r="F67" s="919"/>
      <c r="G67" s="753">
        <v>25793</v>
      </c>
      <c r="H67" s="753"/>
      <c r="I67" s="753">
        <v>30728</v>
      </c>
    </row>
    <row r="68" spans="1:9" ht="12" customHeight="1">
      <c r="A68" s="758" t="s">
        <v>368</v>
      </c>
      <c r="B68" s="752">
        <f>B67+1</f>
        <v>94</v>
      </c>
      <c r="C68" s="753"/>
      <c r="D68" s="907"/>
      <c r="E68" s="753"/>
      <c r="F68" s="919"/>
      <c r="G68" s="753"/>
      <c r="H68" s="753"/>
      <c r="I68" s="753"/>
    </row>
    <row r="69" spans="1:9" ht="12" customHeight="1">
      <c r="A69" s="965"/>
      <c r="B69" s="967">
        <f>B68+1</f>
        <v>95</v>
      </c>
      <c r="C69" s="968">
        <f>SUM(C24:C68)</f>
        <v>14694894</v>
      </c>
      <c r="D69" s="907"/>
      <c r="E69" s="968">
        <f>SUM(E24:E68)</f>
        <v>6873655</v>
      </c>
      <c r="F69" s="967"/>
      <c r="G69" s="968">
        <f>SUM(G24:G68)</f>
        <v>9015506</v>
      </c>
      <c r="H69" s="968"/>
      <c r="I69" s="968">
        <f>SUM(I24:I68)</f>
        <v>11622700</v>
      </c>
    </row>
    <row r="70" spans="1:9" ht="13.5" customHeight="1" thickBot="1">
      <c r="A70" s="743"/>
      <c r="B70" s="776">
        <f>B69+1</f>
        <v>96</v>
      </c>
      <c r="C70" s="917">
        <f>C20+C69</f>
        <v>16231594</v>
      </c>
      <c r="D70" s="1366"/>
      <c r="E70" s="917">
        <f>E20+E69</f>
        <v>8137720</v>
      </c>
      <c r="F70" s="776"/>
      <c r="G70" s="917">
        <f>G20+G69</f>
        <v>10279571</v>
      </c>
      <c r="H70" s="917"/>
      <c r="I70" s="917">
        <f>I20+I69</f>
        <v>13080303</v>
      </c>
    </row>
  </sheetData>
  <sheetProtection/>
  <mergeCells count="4">
    <mergeCell ref="A3:I3"/>
    <mergeCell ref="A4:I4"/>
    <mergeCell ref="C6:E6"/>
    <mergeCell ref="G6:I6"/>
  </mergeCells>
  <printOptions/>
  <pageMargins left="0.3937007874015748" right="0.3937007874015748" top="0.5905511811023623" bottom="0.3937007874015748" header="0.5905511811023623" footer="0.3937007874015748"/>
  <pageSetup horizontalDpi="600" verticalDpi="600" orientation="portrait" scale="85" r:id="rId1"/>
  <headerFooter alignWithMargins="0">
    <oddHeader>&amp;L&amp;9Organisme __&amp;UMunicipalité XYZ&amp;U_______________________&amp;R&amp;9Code géographique __&amp;U99999&amp;U_____</oddHeader>
    <oddFooter>&amp;LS27-3</oddFooter>
  </headerFooter>
</worksheet>
</file>

<file path=xl/worksheets/sheet41.xml><?xml version="1.0" encoding="utf-8"?>
<worksheet xmlns="http://schemas.openxmlformats.org/spreadsheetml/2006/main" xmlns:r="http://schemas.openxmlformats.org/officeDocument/2006/relationships">
  <sheetPr codeName="Feuil66">
    <pageSetUpPr fitToPage="1"/>
  </sheetPr>
  <dimension ref="A1:I63"/>
  <sheetViews>
    <sheetView showZeros="0" zoomScalePageLayoutView="0" workbookViewId="0" topLeftCell="A37">
      <selection activeCell="I58" sqref="I58"/>
    </sheetView>
  </sheetViews>
  <sheetFormatPr defaultColWidth="11.421875" defaultRowHeight="12.75"/>
  <cols>
    <col min="1" max="1" width="44.28125" style="738" customWidth="1"/>
    <col min="2" max="2" width="3.140625" style="738" customWidth="1"/>
    <col min="3" max="3" width="15.7109375" style="738" customWidth="1"/>
    <col min="4" max="4" width="1.7109375" style="738" customWidth="1"/>
    <col min="5" max="5" width="15.7109375" style="738" customWidth="1"/>
    <col min="6" max="6" width="1.7109375" style="924" customWidth="1"/>
    <col min="7" max="7" width="15.7109375" style="738" customWidth="1"/>
    <col min="8" max="8" width="1.7109375" style="738" customWidth="1"/>
    <col min="9" max="9" width="15.7109375" style="738" customWidth="1"/>
    <col min="10" max="16384" width="11.421875" style="738" customWidth="1"/>
  </cols>
  <sheetData>
    <row r="1" spans="3:8" ht="12.75">
      <c r="C1" s="792"/>
      <c r="D1" s="792"/>
      <c r="E1" s="829"/>
      <c r="F1" s="841"/>
      <c r="G1" s="898"/>
      <c r="H1" s="898"/>
    </row>
    <row r="2" ht="12.75"/>
    <row r="3" spans="1:9" ht="12.75">
      <c r="A3" s="1945" t="s">
        <v>702</v>
      </c>
      <c r="B3" s="1945"/>
      <c r="C3" s="1945"/>
      <c r="D3" s="1945"/>
      <c r="E3" s="1945"/>
      <c r="F3" s="1945"/>
      <c r="G3" s="1945"/>
      <c r="H3" s="1945"/>
      <c r="I3" s="1945"/>
    </row>
    <row r="4" spans="1:9" ht="12.75">
      <c r="A4" s="1945" t="s">
        <v>613</v>
      </c>
      <c r="B4" s="1945"/>
      <c r="C4" s="1945"/>
      <c r="D4" s="1945"/>
      <c r="E4" s="1945"/>
      <c r="F4" s="1945"/>
      <c r="G4" s="1945"/>
      <c r="H4" s="1945"/>
      <c r="I4" s="1945"/>
    </row>
    <row r="5" spans="1:8" ht="12.75">
      <c r="A5" s="740"/>
      <c r="B5" s="740"/>
      <c r="C5" s="740"/>
      <c r="D5" s="740"/>
      <c r="E5" s="740"/>
      <c r="F5" s="947"/>
      <c r="G5" s="740"/>
      <c r="H5" s="740"/>
    </row>
    <row r="6" spans="1:9" ht="12.75">
      <c r="A6" s="758"/>
      <c r="B6" s="758"/>
      <c r="C6" s="1946" t="s">
        <v>525</v>
      </c>
      <c r="D6" s="1946"/>
      <c r="E6" s="1946"/>
      <c r="G6" s="1946" t="s">
        <v>526</v>
      </c>
      <c r="H6" s="1946"/>
      <c r="I6" s="1946"/>
    </row>
    <row r="7" spans="1:9" ht="12.75">
      <c r="A7" s="758"/>
      <c r="B7" s="758"/>
      <c r="C7" s="740" t="s">
        <v>1325</v>
      </c>
      <c r="D7" s="742"/>
      <c r="E7" s="739" t="s">
        <v>616</v>
      </c>
      <c r="F7" s="841"/>
      <c r="G7" s="740" t="s">
        <v>616</v>
      </c>
      <c r="H7" s="740"/>
      <c r="I7" s="730" t="s">
        <v>616</v>
      </c>
    </row>
    <row r="8" spans="1:9" ht="12.75" customHeight="1" thickBot="1">
      <c r="A8" s="743" t="s">
        <v>802</v>
      </c>
      <c r="B8" s="743"/>
      <c r="C8" s="926">
        <v>2009</v>
      </c>
      <c r="D8" s="743"/>
      <c r="E8" s="744">
        <v>2009</v>
      </c>
      <c r="F8" s="927"/>
      <c r="G8" s="744">
        <v>2009</v>
      </c>
      <c r="H8" s="744"/>
      <c r="I8" s="744">
        <v>2008</v>
      </c>
    </row>
    <row r="9" spans="1:8" ht="12.75" customHeight="1">
      <c r="A9" s="745"/>
      <c r="B9" s="745"/>
      <c r="C9" s="970"/>
      <c r="D9" s="745"/>
      <c r="E9" s="745"/>
      <c r="F9" s="959"/>
      <c r="G9" s="745"/>
      <c r="H9" s="745"/>
    </row>
    <row r="10" spans="1:8" ht="12.75">
      <c r="A10" s="745" t="s">
        <v>30</v>
      </c>
      <c r="B10" s="745"/>
      <c r="C10" s="964"/>
      <c r="D10" s="964"/>
      <c r="E10" s="964"/>
      <c r="F10" s="929"/>
      <c r="G10" s="964"/>
      <c r="H10" s="964"/>
    </row>
    <row r="11" spans="1:8" ht="12.75">
      <c r="A11" s="745" t="s">
        <v>31</v>
      </c>
      <c r="B11" s="745"/>
      <c r="C11" s="964"/>
      <c r="D11" s="964"/>
      <c r="E11" s="964"/>
      <c r="F11" s="929"/>
      <c r="G11" s="964"/>
      <c r="H11" s="964"/>
    </row>
    <row r="12" spans="1:8" ht="12.75">
      <c r="A12" s="758" t="s">
        <v>1397</v>
      </c>
      <c r="B12" s="758"/>
      <c r="C12" s="766"/>
      <c r="D12" s="748"/>
      <c r="E12" s="766"/>
      <c r="F12" s="946"/>
      <c r="G12" s="766"/>
      <c r="H12" s="766"/>
    </row>
    <row r="13" spans="1:9" ht="12.75">
      <c r="A13" s="758" t="s">
        <v>585</v>
      </c>
      <c r="B13" s="752">
        <f>'S27-3  Revenus transferts'!B70+1</f>
        <v>97</v>
      </c>
      <c r="C13" s="915"/>
      <c r="E13" s="753"/>
      <c r="F13" s="752"/>
      <c r="G13" s="753"/>
      <c r="H13" s="753"/>
      <c r="I13" s="915"/>
    </row>
    <row r="14" spans="1:9" ht="12.75">
      <c r="A14" s="769" t="s">
        <v>765</v>
      </c>
      <c r="B14" s="771">
        <f>B13+1</f>
        <v>98</v>
      </c>
      <c r="C14" s="914">
        <v>19000</v>
      </c>
      <c r="D14" s="907"/>
      <c r="E14" s="772">
        <v>149055</v>
      </c>
      <c r="F14" s="771"/>
      <c r="G14" s="772">
        <v>149055</v>
      </c>
      <c r="H14" s="772"/>
      <c r="I14" s="914">
        <v>22314</v>
      </c>
    </row>
    <row r="15" spans="1:9" ht="12.75">
      <c r="A15" s="965"/>
      <c r="B15" s="771">
        <f>B14+1</f>
        <v>99</v>
      </c>
      <c r="C15" s="914">
        <f>C13+C14</f>
        <v>19000</v>
      </c>
      <c r="D15" s="907"/>
      <c r="E15" s="772">
        <f>E13+E14</f>
        <v>149055</v>
      </c>
      <c r="F15" s="771"/>
      <c r="G15" s="772">
        <f>G13+G14</f>
        <v>149055</v>
      </c>
      <c r="H15" s="772"/>
      <c r="I15" s="914">
        <f>I13+I14</f>
        <v>22314</v>
      </c>
    </row>
    <row r="16" spans="1:9" ht="12.75">
      <c r="A16" s="758" t="s">
        <v>1398</v>
      </c>
      <c r="B16" s="919"/>
      <c r="C16" s="915"/>
      <c r="E16" s="760"/>
      <c r="F16" s="919"/>
      <c r="G16" s="760"/>
      <c r="H16" s="760"/>
      <c r="I16" s="915"/>
    </row>
    <row r="17" spans="1:9" ht="12.75">
      <c r="A17" s="758" t="s">
        <v>587</v>
      </c>
      <c r="B17" s="919">
        <f>B15+1</f>
        <v>100</v>
      </c>
      <c r="C17" s="915"/>
      <c r="E17" s="760"/>
      <c r="F17" s="919"/>
      <c r="G17" s="760"/>
      <c r="H17" s="760"/>
      <c r="I17" s="915"/>
    </row>
    <row r="18" spans="1:9" ht="12.75">
      <c r="A18" s="758" t="s">
        <v>588</v>
      </c>
      <c r="B18" s="919">
        <f>B17+1</f>
        <v>101</v>
      </c>
      <c r="C18" s="915">
        <v>10000</v>
      </c>
      <c r="E18" s="760">
        <v>33433</v>
      </c>
      <c r="F18" s="919"/>
      <c r="G18" s="760">
        <v>33433</v>
      </c>
      <c r="H18" s="760"/>
      <c r="I18" s="915">
        <v>77417</v>
      </c>
    </row>
    <row r="19" spans="1:9" ht="12.75">
      <c r="A19" s="758" t="s">
        <v>589</v>
      </c>
      <c r="B19" s="919">
        <f>B18+1</f>
        <v>102</v>
      </c>
      <c r="C19" s="915"/>
      <c r="E19" s="760"/>
      <c r="F19" s="919"/>
      <c r="G19" s="760"/>
      <c r="H19" s="760"/>
      <c r="I19" s="915"/>
    </row>
    <row r="20" spans="1:9" ht="12.75">
      <c r="A20" s="769" t="s">
        <v>765</v>
      </c>
      <c r="B20" s="771">
        <f>B19+1</f>
        <v>103</v>
      </c>
      <c r="C20" s="914"/>
      <c r="D20" s="907"/>
      <c r="E20" s="772"/>
      <c r="F20" s="771"/>
      <c r="G20" s="772"/>
      <c r="H20" s="772"/>
      <c r="I20" s="914"/>
    </row>
    <row r="21" spans="1:9" ht="12.75">
      <c r="A21" s="965"/>
      <c r="B21" s="771">
        <f>B20+1</f>
        <v>104</v>
      </c>
      <c r="C21" s="914">
        <f>SUM(C17:C20)</f>
        <v>10000</v>
      </c>
      <c r="D21" s="907"/>
      <c r="E21" s="772">
        <f>SUM(E17:E20)</f>
        <v>33433</v>
      </c>
      <c r="F21" s="771"/>
      <c r="G21" s="772">
        <f>SUM(G17:G20)</f>
        <v>33433</v>
      </c>
      <c r="H21" s="772"/>
      <c r="I21" s="914">
        <f>SUM(I17:I20)</f>
        <v>77417</v>
      </c>
    </row>
    <row r="22" spans="1:9" ht="12.75">
      <c r="A22" s="758" t="s">
        <v>1399</v>
      </c>
      <c r="B22" s="919"/>
      <c r="C22" s="915"/>
      <c r="E22" s="760"/>
      <c r="F22" s="919"/>
      <c r="G22" s="760"/>
      <c r="H22" s="760"/>
      <c r="I22" s="915"/>
    </row>
    <row r="23" spans="1:9" ht="12.75">
      <c r="A23" s="758" t="s">
        <v>591</v>
      </c>
      <c r="B23" s="919"/>
      <c r="C23" s="915"/>
      <c r="E23" s="760"/>
      <c r="F23" s="919"/>
      <c r="G23" s="760"/>
      <c r="H23" s="760"/>
      <c r="I23" s="915"/>
    </row>
    <row r="24" spans="1:9" ht="12.75">
      <c r="A24" s="758" t="s">
        <v>592</v>
      </c>
      <c r="B24" s="919">
        <f>B21+1</f>
        <v>105</v>
      </c>
      <c r="C24" s="915"/>
      <c r="E24" s="760"/>
      <c r="F24" s="919"/>
      <c r="G24" s="760"/>
      <c r="H24" s="760"/>
      <c r="I24" s="915"/>
    </row>
    <row r="25" spans="1:9" ht="12.75">
      <c r="A25" s="758" t="s">
        <v>593</v>
      </c>
      <c r="B25" s="919">
        <f>B24+1</f>
        <v>106</v>
      </c>
      <c r="C25" s="915"/>
      <c r="E25" s="760"/>
      <c r="F25" s="919"/>
      <c r="G25" s="760"/>
      <c r="H25" s="760"/>
      <c r="I25" s="915"/>
    </row>
    <row r="26" spans="1:9" ht="12.75">
      <c r="A26" s="758" t="s">
        <v>145</v>
      </c>
      <c r="B26" s="919">
        <f>B25+1</f>
        <v>107</v>
      </c>
      <c r="C26" s="915"/>
      <c r="E26" s="760"/>
      <c r="F26" s="919"/>
      <c r="G26" s="760"/>
      <c r="H26" s="760"/>
      <c r="I26" s="915"/>
    </row>
    <row r="27" spans="1:9" ht="12.75">
      <c r="A27" s="758" t="s">
        <v>594</v>
      </c>
      <c r="B27" s="919">
        <f>B26+1</f>
        <v>108</v>
      </c>
      <c r="C27" s="915"/>
      <c r="E27" s="760"/>
      <c r="F27" s="919"/>
      <c r="G27" s="760"/>
      <c r="H27" s="760"/>
      <c r="I27" s="915"/>
    </row>
    <row r="28" spans="1:9" ht="12.75">
      <c r="A28" s="769" t="s">
        <v>765</v>
      </c>
      <c r="B28" s="771">
        <f>B27+1</f>
        <v>109</v>
      </c>
      <c r="C28" s="914"/>
      <c r="D28" s="907"/>
      <c r="E28" s="772"/>
      <c r="F28" s="771"/>
      <c r="G28" s="772"/>
      <c r="H28" s="772"/>
      <c r="I28" s="914"/>
    </row>
    <row r="29" spans="1:9" ht="12.75">
      <c r="A29" s="965"/>
      <c r="B29" s="771">
        <f>B28+1</f>
        <v>110</v>
      </c>
      <c r="C29" s="914"/>
      <c r="D29" s="907"/>
      <c r="E29" s="772"/>
      <c r="F29" s="771"/>
      <c r="G29" s="772"/>
      <c r="H29" s="772"/>
      <c r="I29" s="914"/>
    </row>
    <row r="30" spans="1:9" ht="12.75">
      <c r="A30" s="758" t="s">
        <v>1400</v>
      </c>
      <c r="B30" s="919"/>
      <c r="C30" s="915"/>
      <c r="E30" s="760"/>
      <c r="F30" s="919"/>
      <c r="G30" s="760"/>
      <c r="H30" s="760"/>
      <c r="I30" s="915"/>
    </row>
    <row r="31" spans="1:9" ht="12.75">
      <c r="A31" s="758" t="s">
        <v>420</v>
      </c>
      <c r="B31" s="919"/>
      <c r="C31" s="915"/>
      <c r="E31" s="760"/>
      <c r="F31" s="919"/>
      <c r="G31" s="760"/>
      <c r="H31" s="760"/>
      <c r="I31" s="915"/>
    </row>
    <row r="32" spans="1:9" ht="12.75">
      <c r="A32" s="758" t="s">
        <v>900</v>
      </c>
      <c r="B32" s="919">
        <f>B29+1</f>
        <v>111</v>
      </c>
      <c r="C32" s="915">
        <v>460800</v>
      </c>
      <c r="E32" s="753">
        <v>564655</v>
      </c>
      <c r="F32" s="919"/>
      <c r="G32" s="753">
        <v>564655</v>
      </c>
      <c r="H32" s="753"/>
      <c r="I32" s="915">
        <v>498665</v>
      </c>
    </row>
    <row r="33" spans="1:9" ht="12.75">
      <c r="A33" s="758" t="s">
        <v>876</v>
      </c>
      <c r="B33" s="919">
        <f>B32+1</f>
        <v>112</v>
      </c>
      <c r="C33" s="915">
        <v>14100</v>
      </c>
      <c r="E33" s="753">
        <v>14236</v>
      </c>
      <c r="F33" s="919"/>
      <c r="G33" s="753">
        <v>14236</v>
      </c>
      <c r="H33" s="753"/>
      <c r="I33" s="915">
        <v>14488</v>
      </c>
    </row>
    <row r="34" spans="1:9" ht="12.75">
      <c r="A34" s="758" t="s">
        <v>1437</v>
      </c>
      <c r="B34" s="919">
        <f>B33+1</f>
        <v>113</v>
      </c>
      <c r="C34" s="915">
        <v>24900</v>
      </c>
      <c r="E34" s="753">
        <v>24895</v>
      </c>
      <c r="F34" s="919"/>
      <c r="G34" s="753">
        <v>24895</v>
      </c>
      <c r="H34" s="753"/>
      <c r="I34" s="915">
        <v>24895</v>
      </c>
    </row>
    <row r="35" spans="1:9" ht="12.75">
      <c r="A35" s="758" t="s">
        <v>877</v>
      </c>
      <c r="B35" s="919">
        <f>B34+1</f>
        <v>114</v>
      </c>
      <c r="C35" s="915">
        <v>5400</v>
      </c>
      <c r="E35" s="760">
        <v>5611</v>
      </c>
      <c r="F35" s="919"/>
      <c r="G35" s="760">
        <v>5611</v>
      </c>
      <c r="H35" s="760"/>
      <c r="I35" s="915">
        <v>5410</v>
      </c>
    </row>
    <row r="36" spans="1:9" ht="12.75">
      <c r="A36" s="758" t="s">
        <v>427</v>
      </c>
      <c r="B36" s="919"/>
      <c r="C36" s="915"/>
      <c r="E36" s="760"/>
      <c r="F36" s="919"/>
      <c r="G36" s="760"/>
      <c r="H36" s="760"/>
      <c r="I36" s="915"/>
    </row>
    <row r="37" spans="1:9" ht="12.75">
      <c r="A37" s="758" t="s">
        <v>197</v>
      </c>
      <c r="B37" s="919">
        <f>B35+1</f>
        <v>115</v>
      </c>
      <c r="C37" s="915"/>
      <c r="E37" s="760"/>
      <c r="F37" s="919"/>
      <c r="G37" s="760"/>
      <c r="H37" s="760"/>
      <c r="I37" s="915"/>
    </row>
    <row r="38" spans="1:9" ht="12.75">
      <c r="A38" s="758" t="s">
        <v>878</v>
      </c>
      <c r="B38" s="919">
        <f aca="true" t="shared" si="0" ref="B38:B43">B37+1</f>
        <v>116</v>
      </c>
      <c r="C38" s="915"/>
      <c r="E38" s="760"/>
      <c r="F38" s="919"/>
      <c r="G38" s="760"/>
      <c r="H38" s="760"/>
      <c r="I38" s="915"/>
    </row>
    <row r="39" spans="1:9" ht="12.75">
      <c r="A39" s="758" t="s">
        <v>145</v>
      </c>
      <c r="B39" s="919">
        <f t="shared" si="0"/>
        <v>117</v>
      </c>
      <c r="C39" s="915"/>
      <c r="E39" s="760"/>
      <c r="F39" s="919"/>
      <c r="G39" s="760"/>
      <c r="H39" s="760"/>
      <c r="I39" s="915"/>
    </row>
    <row r="40" spans="1:9" ht="12.75">
      <c r="A40" s="758" t="s">
        <v>98</v>
      </c>
      <c r="B40" s="919">
        <f t="shared" si="0"/>
        <v>118</v>
      </c>
      <c r="C40" s="915"/>
      <c r="E40" s="760"/>
      <c r="F40" s="919"/>
      <c r="G40" s="760"/>
      <c r="H40" s="760"/>
      <c r="I40" s="915"/>
    </row>
    <row r="41" spans="1:9" ht="12.75">
      <c r="A41" s="758" t="s">
        <v>99</v>
      </c>
      <c r="B41" s="919">
        <f t="shared" si="0"/>
        <v>119</v>
      </c>
      <c r="C41" s="915"/>
      <c r="E41" s="760"/>
      <c r="F41" s="919"/>
      <c r="G41" s="760"/>
      <c r="H41" s="760"/>
      <c r="I41" s="915"/>
    </row>
    <row r="42" spans="1:9" ht="12.75">
      <c r="A42" s="769" t="s">
        <v>765</v>
      </c>
      <c r="B42" s="771">
        <f t="shared" si="0"/>
        <v>120</v>
      </c>
      <c r="C42" s="914"/>
      <c r="D42" s="907"/>
      <c r="E42" s="772"/>
      <c r="F42" s="771"/>
      <c r="G42" s="772"/>
      <c r="H42" s="772"/>
      <c r="I42" s="914"/>
    </row>
    <row r="43" spans="1:9" ht="12.75">
      <c r="A43" s="965"/>
      <c r="B43" s="771">
        <f t="shared" si="0"/>
        <v>121</v>
      </c>
      <c r="C43" s="914">
        <f>SUM(C32:C42)</f>
        <v>505200</v>
      </c>
      <c r="D43" s="907"/>
      <c r="E43" s="772">
        <f>SUM(E32:E42)</f>
        <v>609397</v>
      </c>
      <c r="F43" s="771"/>
      <c r="G43" s="772">
        <f>SUM(G32:G42)</f>
        <v>609397</v>
      </c>
      <c r="H43" s="772"/>
      <c r="I43" s="914">
        <f>SUM(I32:I42)</f>
        <v>543458</v>
      </c>
    </row>
    <row r="44" spans="1:9" ht="12.75" customHeight="1">
      <c r="A44" s="758" t="s">
        <v>1401</v>
      </c>
      <c r="B44" s="752"/>
      <c r="C44" s="915"/>
      <c r="E44" s="753"/>
      <c r="F44" s="752"/>
      <c r="G44" s="753"/>
      <c r="H44" s="753"/>
      <c r="I44" s="915"/>
    </row>
    <row r="45" spans="1:9" ht="12.75" customHeight="1">
      <c r="A45" s="758" t="s">
        <v>269</v>
      </c>
      <c r="B45" s="752">
        <f>B43+1</f>
        <v>122</v>
      </c>
      <c r="C45" s="915"/>
      <c r="E45" s="753"/>
      <c r="F45" s="752"/>
      <c r="G45" s="753"/>
      <c r="H45" s="753"/>
      <c r="I45" s="915"/>
    </row>
    <row r="46" spans="1:9" ht="12.75" customHeight="1">
      <c r="A46" s="769" t="s">
        <v>765</v>
      </c>
      <c r="B46" s="771">
        <f>B45+1</f>
        <v>123</v>
      </c>
      <c r="C46" s="914"/>
      <c r="D46" s="907"/>
      <c r="E46" s="772"/>
      <c r="F46" s="771"/>
      <c r="G46" s="772"/>
      <c r="H46" s="772"/>
      <c r="I46" s="914"/>
    </row>
    <row r="47" spans="1:9" ht="12.75">
      <c r="A47" s="965"/>
      <c r="B47" s="771">
        <f>B46+1</f>
        <v>124</v>
      </c>
      <c r="C47" s="914"/>
      <c r="D47" s="907"/>
      <c r="E47" s="772"/>
      <c r="F47" s="771"/>
      <c r="G47" s="772"/>
      <c r="H47" s="772"/>
      <c r="I47" s="914"/>
    </row>
    <row r="48" spans="1:9" ht="12.75">
      <c r="A48" s="758" t="s">
        <v>366</v>
      </c>
      <c r="B48" s="919"/>
      <c r="C48" s="915"/>
      <c r="E48" s="760"/>
      <c r="F48" s="919"/>
      <c r="G48" s="760"/>
      <c r="H48" s="760"/>
      <c r="I48" s="915"/>
    </row>
    <row r="49" spans="1:9" ht="12.75">
      <c r="A49" s="758" t="s">
        <v>745</v>
      </c>
      <c r="B49" s="919">
        <f>B47+1</f>
        <v>125</v>
      </c>
      <c r="C49" s="915"/>
      <c r="E49" s="760"/>
      <c r="F49" s="919"/>
      <c r="G49" s="760"/>
      <c r="H49" s="760"/>
      <c r="I49" s="915"/>
    </row>
    <row r="50" spans="1:9" ht="12.75">
      <c r="A50" s="758" t="s">
        <v>0</v>
      </c>
      <c r="B50" s="919">
        <f>B49+1</f>
        <v>126</v>
      </c>
      <c r="C50" s="915"/>
      <c r="E50" s="760"/>
      <c r="F50" s="919"/>
      <c r="G50" s="760"/>
      <c r="H50" s="760"/>
      <c r="I50" s="915"/>
    </row>
    <row r="51" spans="1:9" ht="12.75">
      <c r="A51" s="758" t="s">
        <v>1372</v>
      </c>
      <c r="B51" s="919">
        <f>B50+1</f>
        <v>127</v>
      </c>
      <c r="C51" s="915"/>
      <c r="D51" s="746"/>
      <c r="E51" s="760"/>
      <c r="F51" s="919"/>
      <c r="G51" s="760"/>
      <c r="H51" s="760"/>
      <c r="I51" s="915"/>
    </row>
    <row r="52" spans="1:9" ht="12.75">
      <c r="A52" s="769" t="s">
        <v>765</v>
      </c>
      <c r="B52" s="771">
        <f>B51+1</f>
        <v>128</v>
      </c>
      <c r="C52" s="914"/>
      <c r="D52" s="907"/>
      <c r="E52" s="772"/>
      <c r="F52" s="771"/>
      <c r="G52" s="772"/>
      <c r="H52" s="772"/>
      <c r="I52" s="914"/>
    </row>
    <row r="53" spans="1:9" ht="12.75">
      <c r="A53" s="965"/>
      <c r="B53" s="771">
        <f>B52+1</f>
        <v>129</v>
      </c>
      <c r="C53" s="914"/>
      <c r="D53" s="907"/>
      <c r="E53" s="772"/>
      <c r="F53" s="771"/>
      <c r="G53" s="772"/>
      <c r="H53" s="772"/>
      <c r="I53" s="914"/>
    </row>
    <row r="54" spans="1:9" ht="12.75">
      <c r="A54" s="758" t="s">
        <v>367</v>
      </c>
      <c r="B54" s="919"/>
      <c r="C54" s="915"/>
      <c r="E54" s="760"/>
      <c r="F54" s="919"/>
      <c r="G54" s="760"/>
      <c r="H54" s="760"/>
      <c r="I54" s="915"/>
    </row>
    <row r="55" spans="1:9" ht="12.75">
      <c r="A55" s="758" t="s">
        <v>171</v>
      </c>
      <c r="B55" s="919">
        <f>B53+1</f>
        <v>130</v>
      </c>
      <c r="C55" s="915"/>
      <c r="E55" s="760"/>
      <c r="F55" s="919"/>
      <c r="G55" s="760"/>
      <c r="H55" s="760"/>
      <c r="I55" s="915"/>
    </row>
    <row r="56" spans="1:9" ht="12.75">
      <c r="A56" s="758" t="s">
        <v>795</v>
      </c>
      <c r="B56" s="752"/>
      <c r="C56" s="915"/>
      <c r="E56" s="753"/>
      <c r="F56" s="752"/>
      <c r="G56" s="753"/>
      <c r="H56" s="753"/>
      <c r="I56" s="915"/>
    </row>
    <row r="57" spans="1:9" ht="12.75">
      <c r="A57" s="758" t="s">
        <v>796</v>
      </c>
      <c r="B57" s="752">
        <f>B55+1</f>
        <v>131</v>
      </c>
      <c r="C57" s="915"/>
      <c r="E57" s="753"/>
      <c r="F57" s="752"/>
      <c r="G57" s="753"/>
      <c r="H57" s="753"/>
      <c r="I57" s="915"/>
    </row>
    <row r="58" spans="1:9" ht="12.75">
      <c r="A58" s="769" t="s">
        <v>145</v>
      </c>
      <c r="B58" s="771">
        <f>B57+1</f>
        <v>132</v>
      </c>
      <c r="C58" s="914">
        <v>126800</v>
      </c>
      <c r="D58" s="907"/>
      <c r="E58" s="772">
        <v>73520</v>
      </c>
      <c r="F58" s="771"/>
      <c r="G58" s="772">
        <v>73520</v>
      </c>
      <c r="H58" s="772"/>
      <c r="I58" s="914">
        <v>128836</v>
      </c>
    </row>
    <row r="59" spans="1:9" ht="12.75">
      <c r="A59" s="965"/>
      <c r="B59" s="967">
        <f>B58+1</f>
        <v>133</v>
      </c>
      <c r="C59" s="966">
        <f>SUM(C55:C58)</f>
        <v>126800</v>
      </c>
      <c r="D59" s="907"/>
      <c r="E59" s="772">
        <f>SUM(E55:E58)</f>
        <v>73520</v>
      </c>
      <c r="F59" s="967"/>
      <c r="G59" s="968">
        <f>SUM(G55:G58)</f>
        <v>73520</v>
      </c>
      <c r="H59" s="968"/>
      <c r="I59" s="966">
        <f>SUM(I55:I58)</f>
        <v>128836</v>
      </c>
    </row>
    <row r="60" spans="1:9" ht="12.75" customHeight="1">
      <c r="A60" s="965" t="s">
        <v>368</v>
      </c>
      <c r="B60" s="967">
        <f>B59+1</f>
        <v>134</v>
      </c>
      <c r="C60" s="966"/>
      <c r="D60" s="1480"/>
      <c r="E60" s="968"/>
      <c r="F60" s="967"/>
      <c r="G60" s="968"/>
      <c r="H60" s="968"/>
      <c r="I60" s="966"/>
    </row>
    <row r="61" spans="1:9" ht="12.75" customHeight="1">
      <c r="A61" s="758"/>
      <c r="B61" s="752"/>
      <c r="C61" s="915"/>
      <c r="D61" s="746"/>
      <c r="E61" s="753"/>
      <c r="F61" s="752"/>
      <c r="G61" s="753"/>
      <c r="H61" s="753"/>
      <c r="I61" s="915"/>
    </row>
    <row r="62" spans="1:9" ht="15" customHeight="1">
      <c r="A62" s="769"/>
      <c r="B62" s="771">
        <f>B60+1</f>
        <v>135</v>
      </c>
      <c r="C62" s="914">
        <f>C15+C21+C29+C43+C47+C53+C59+C60</f>
        <v>661000</v>
      </c>
      <c r="D62" s="907"/>
      <c r="E62" s="772">
        <f>E15+E21+E29+E43+E47+E53+E59+E60</f>
        <v>865405</v>
      </c>
      <c r="F62" s="771"/>
      <c r="G62" s="772">
        <f>G15+G21+G29+G43+G47+G53+G59+G60</f>
        <v>865405</v>
      </c>
      <c r="H62" s="772"/>
      <c r="I62" s="914">
        <f>I15+I21+I29+I43+I47+I53+I59+I60</f>
        <v>772025</v>
      </c>
    </row>
    <row r="63" spans="1:9" ht="14.25" customHeight="1">
      <c r="A63" s="758"/>
      <c r="B63" s="758"/>
      <c r="C63" s="915"/>
      <c r="D63" s="752"/>
      <c r="E63" s="753"/>
      <c r="F63" s="752"/>
      <c r="G63" s="753"/>
      <c r="H63" s="753"/>
      <c r="I63" s="915"/>
    </row>
  </sheetData>
  <sheetProtection/>
  <mergeCells count="4">
    <mergeCell ref="A3:I3"/>
    <mergeCell ref="A4:I4"/>
    <mergeCell ref="C6:E6"/>
    <mergeCell ref="G6:I6"/>
  </mergeCells>
  <printOptions/>
  <pageMargins left="0.3937007874015748" right="0.3937007874015748" top="0.5905511811023623" bottom="0.3937007874015748" header="0.3937007874015748" footer="0.3937007874015748"/>
  <pageSetup fitToHeight="1" fitToWidth="1" horizontalDpi="600" verticalDpi="600" orientation="portrait" scale="84" r:id="rId1"/>
  <headerFooter alignWithMargins="0">
    <oddHeader>&amp;L&amp;9Organisme __&amp;UMunicipalité XYZ&amp;U_______________________&amp;R&amp;9Code géographique __&amp;U99999&amp;U_____</oddHeader>
    <oddFooter>&amp;LS27-4&amp;R
</oddFooter>
  </headerFooter>
</worksheet>
</file>

<file path=xl/worksheets/sheet42.xml><?xml version="1.0" encoding="utf-8"?>
<worksheet xmlns="http://schemas.openxmlformats.org/spreadsheetml/2006/main" xmlns:r="http://schemas.openxmlformats.org/officeDocument/2006/relationships">
  <sheetPr codeName="Feuil67">
    <pageSetUpPr fitToPage="1"/>
  </sheetPr>
  <dimension ref="A1:I54"/>
  <sheetViews>
    <sheetView showZeros="0" zoomScalePageLayoutView="0" workbookViewId="0" topLeftCell="A37">
      <selection activeCell="I52" sqref="I52"/>
    </sheetView>
  </sheetViews>
  <sheetFormatPr defaultColWidth="11.421875" defaultRowHeight="12.75"/>
  <cols>
    <col min="1" max="1" width="38.421875" style="738" customWidth="1"/>
    <col min="2" max="2" width="3.140625" style="738" customWidth="1"/>
    <col min="3" max="3" width="15.7109375" style="738" customWidth="1"/>
    <col min="4" max="4" width="1.7109375" style="738" customWidth="1"/>
    <col min="5" max="5" width="15.7109375" style="738" customWidth="1"/>
    <col min="6" max="6" width="1.7109375" style="924" customWidth="1"/>
    <col min="7" max="7" width="15.7109375" style="738" customWidth="1"/>
    <col min="8" max="8" width="1.7109375" style="738" customWidth="1"/>
    <col min="9" max="9" width="15.8515625" style="738" customWidth="1"/>
    <col min="10" max="16384" width="11.421875" style="738" customWidth="1"/>
  </cols>
  <sheetData>
    <row r="1" spans="1:9" ht="12.75" customHeight="1">
      <c r="A1" s="758"/>
      <c r="B1" s="758"/>
      <c r="C1" s="915"/>
      <c r="D1" s="752"/>
      <c r="E1" s="753"/>
      <c r="F1" s="752"/>
      <c r="G1" s="753"/>
      <c r="H1" s="753"/>
      <c r="I1" s="915"/>
    </row>
    <row r="2" spans="1:9" ht="12.75" customHeight="1">
      <c r="A2" s="758"/>
      <c r="B2" s="758"/>
      <c r="C2" s="915"/>
      <c r="D2" s="752"/>
      <c r="E2" s="753"/>
      <c r="F2" s="752"/>
      <c r="G2" s="753"/>
      <c r="H2" s="753"/>
      <c r="I2" s="915"/>
    </row>
    <row r="3" spans="1:9" ht="12.75" customHeight="1">
      <c r="A3" s="1945" t="s">
        <v>702</v>
      </c>
      <c r="B3" s="1945"/>
      <c r="C3" s="1945"/>
      <c r="D3" s="1945"/>
      <c r="E3" s="1945"/>
      <c r="F3" s="1945"/>
      <c r="G3" s="1945"/>
      <c r="H3" s="1945"/>
      <c r="I3" s="1945"/>
    </row>
    <row r="4" spans="1:9" ht="12.75" customHeight="1">
      <c r="A4" s="1945" t="s">
        <v>613</v>
      </c>
      <c r="B4" s="1945"/>
      <c r="C4" s="1945"/>
      <c r="D4" s="1945"/>
      <c r="E4" s="1945"/>
      <c r="F4" s="1945"/>
      <c r="G4" s="1945"/>
      <c r="H4" s="1945"/>
      <c r="I4" s="1945"/>
    </row>
    <row r="5" spans="1:9" ht="12.75" customHeight="1">
      <c r="A5" s="740"/>
      <c r="B5" s="740"/>
      <c r="C5" s="740"/>
      <c r="D5" s="947"/>
      <c r="E5" s="740"/>
      <c r="F5" s="947"/>
      <c r="G5" s="740"/>
      <c r="H5" s="740"/>
      <c r="I5" s="740"/>
    </row>
    <row r="6" spans="1:9" ht="12.75" customHeight="1">
      <c r="A6" s="969"/>
      <c r="B6" s="969"/>
      <c r="C6" s="1946" t="s">
        <v>525</v>
      </c>
      <c r="D6" s="1946"/>
      <c r="E6" s="1946"/>
      <c r="G6" s="1946" t="s">
        <v>526</v>
      </c>
      <c r="H6" s="1946"/>
      <c r="I6" s="1946"/>
    </row>
    <row r="7" spans="1:9" ht="12.75" customHeight="1">
      <c r="A7" s="758"/>
      <c r="B7" s="758"/>
      <c r="C7" s="740" t="s">
        <v>1325</v>
      </c>
      <c r="D7" s="925"/>
      <c r="E7" s="739" t="s">
        <v>616</v>
      </c>
      <c r="F7" s="841"/>
      <c r="G7" s="740" t="s">
        <v>616</v>
      </c>
      <c r="H7" s="740"/>
      <c r="I7" s="730" t="s">
        <v>616</v>
      </c>
    </row>
    <row r="8" spans="1:9" ht="12.75" customHeight="1" thickBot="1">
      <c r="A8" s="743" t="s">
        <v>899</v>
      </c>
      <c r="B8" s="743"/>
      <c r="C8" s="926">
        <v>2009</v>
      </c>
      <c r="D8" s="927"/>
      <c r="E8" s="744">
        <v>2009</v>
      </c>
      <c r="F8" s="927"/>
      <c r="G8" s="744">
        <v>2009</v>
      </c>
      <c r="H8" s="744"/>
      <c r="I8" s="744">
        <v>2008</v>
      </c>
    </row>
    <row r="9" spans="1:8" ht="12.75" customHeight="1">
      <c r="A9" s="745"/>
      <c r="B9" s="745"/>
      <c r="C9" s="970"/>
      <c r="D9" s="946"/>
      <c r="E9" s="766"/>
      <c r="F9" s="946"/>
      <c r="G9" s="766"/>
      <c r="H9" s="766"/>
    </row>
    <row r="10" spans="1:8" ht="12.75">
      <c r="A10" s="745" t="s">
        <v>104</v>
      </c>
      <c r="B10" s="745"/>
      <c r="C10" s="971"/>
      <c r="D10" s="972"/>
      <c r="G10" s="964"/>
      <c r="H10" s="964"/>
    </row>
    <row r="11" spans="1:9" ht="12.75">
      <c r="A11" s="758" t="s">
        <v>1397</v>
      </c>
      <c r="B11" s="752">
        <f>'S27-4  Services rendus'!B62+1</f>
        <v>136</v>
      </c>
      <c r="C11" s="915">
        <v>137400</v>
      </c>
      <c r="E11" s="760">
        <v>200827</v>
      </c>
      <c r="F11" s="919"/>
      <c r="G11" s="760">
        <v>200827</v>
      </c>
      <c r="H11" s="760"/>
      <c r="I11" s="915">
        <v>174636</v>
      </c>
    </row>
    <row r="12" spans="1:9" ht="12.75">
      <c r="A12" s="758" t="s">
        <v>1398</v>
      </c>
      <c r="B12" s="752">
        <f>B11+1</f>
        <v>137</v>
      </c>
      <c r="C12" s="915">
        <v>281000</v>
      </c>
      <c r="E12" s="760">
        <v>363420</v>
      </c>
      <c r="F12" s="919"/>
      <c r="G12" s="760">
        <v>363420</v>
      </c>
      <c r="H12" s="760"/>
      <c r="I12" s="915">
        <v>354909</v>
      </c>
    </row>
    <row r="13" spans="1:9" ht="12.75">
      <c r="A13" s="758" t="s">
        <v>1399</v>
      </c>
      <c r="B13" s="752"/>
      <c r="C13" s="915"/>
      <c r="E13" s="760"/>
      <c r="F13" s="919"/>
      <c r="G13" s="760"/>
      <c r="H13" s="760"/>
      <c r="I13" s="915"/>
    </row>
    <row r="14" spans="1:9" ht="12.75">
      <c r="A14" s="758" t="s">
        <v>225</v>
      </c>
      <c r="B14" s="752">
        <f>B12+1</f>
        <v>138</v>
      </c>
      <c r="C14" s="915">
        <v>1065100</v>
      </c>
      <c r="E14" s="760">
        <v>1137354</v>
      </c>
      <c r="F14" s="919"/>
      <c r="G14" s="760">
        <v>1137354</v>
      </c>
      <c r="H14" s="760"/>
      <c r="I14" s="915">
        <v>997009</v>
      </c>
    </row>
    <row r="15" spans="1:9" ht="12.75">
      <c r="A15" s="758" t="s">
        <v>226</v>
      </c>
      <c r="B15" s="752"/>
      <c r="C15" s="915"/>
      <c r="E15" s="760"/>
      <c r="F15" s="919"/>
      <c r="G15" s="760"/>
      <c r="H15" s="760"/>
      <c r="I15" s="915"/>
    </row>
    <row r="16" spans="1:9" ht="12.75">
      <c r="A16" s="758" t="s">
        <v>459</v>
      </c>
      <c r="B16" s="752"/>
      <c r="C16" s="915"/>
      <c r="E16" s="760"/>
      <c r="F16" s="919"/>
      <c r="G16" s="760"/>
      <c r="H16" s="760"/>
      <c r="I16" s="915"/>
    </row>
    <row r="17" spans="1:9" ht="12.75">
      <c r="A17" s="758" t="s">
        <v>460</v>
      </c>
      <c r="B17" s="752">
        <f>B14+1</f>
        <v>139</v>
      </c>
      <c r="C17" s="915">
        <v>24253</v>
      </c>
      <c r="E17" s="760">
        <v>151458</v>
      </c>
      <c r="F17" s="919"/>
      <c r="G17" s="760">
        <v>1901221</v>
      </c>
      <c r="H17" s="760"/>
      <c r="I17" s="915">
        <v>1651791</v>
      </c>
    </row>
    <row r="18" spans="1:9" ht="12.75">
      <c r="A18" s="758" t="s">
        <v>461</v>
      </c>
      <c r="B18" s="752">
        <f aca="true" t="shared" si="0" ref="B18:B27">B17+1</f>
        <v>140</v>
      </c>
      <c r="C18" s="915">
        <f>62400-62400</f>
        <v>0</v>
      </c>
      <c r="E18" s="760"/>
      <c r="F18" s="919"/>
      <c r="G18" s="760">
        <v>70283</v>
      </c>
      <c r="H18" s="760"/>
      <c r="I18" s="915">
        <v>53562</v>
      </c>
    </row>
    <row r="19" spans="1:9" ht="12.75">
      <c r="A19" s="758" t="s">
        <v>1217</v>
      </c>
      <c r="B19" s="752">
        <f t="shared" si="0"/>
        <v>141</v>
      </c>
      <c r="C19" s="915"/>
      <c r="E19" s="760"/>
      <c r="F19" s="919"/>
      <c r="G19" s="760"/>
      <c r="H19" s="760"/>
      <c r="I19" s="915"/>
    </row>
    <row r="20" spans="1:9" ht="12.75">
      <c r="A20" s="758" t="s">
        <v>624</v>
      </c>
      <c r="B20" s="752">
        <f t="shared" si="0"/>
        <v>142</v>
      </c>
      <c r="C20" s="915">
        <f>63900-3644</f>
        <v>60256</v>
      </c>
      <c r="E20" s="760"/>
      <c r="F20" s="919"/>
      <c r="G20" s="760"/>
      <c r="H20" s="760"/>
      <c r="I20" s="915"/>
    </row>
    <row r="21" spans="1:9" ht="12.75">
      <c r="A21" s="758" t="s">
        <v>145</v>
      </c>
      <c r="B21" s="752">
        <f t="shared" si="0"/>
        <v>143</v>
      </c>
      <c r="C21" s="915"/>
      <c r="E21" s="760"/>
      <c r="F21" s="919"/>
      <c r="G21" s="760"/>
      <c r="H21" s="760"/>
      <c r="I21" s="915"/>
    </row>
    <row r="22" spans="1:9" ht="12.75">
      <c r="A22" s="758" t="s">
        <v>1400</v>
      </c>
      <c r="B22" s="752">
        <f t="shared" si="0"/>
        <v>144</v>
      </c>
      <c r="C22" s="915">
        <v>20000</v>
      </c>
      <c r="E22" s="760">
        <v>12808</v>
      </c>
      <c r="F22" s="919"/>
      <c r="G22" s="760">
        <v>12808</v>
      </c>
      <c r="H22" s="760"/>
      <c r="I22" s="915">
        <v>7563</v>
      </c>
    </row>
    <row r="23" spans="1:9" ht="12.75">
      <c r="A23" s="758" t="s">
        <v>1401</v>
      </c>
      <c r="B23" s="752">
        <f t="shared" si="0"/>
        <v>145</v>
      </c>
      <c r="C23" s="915"/>
      <c r="E23" s="753"/>
      <c r="F23" s="919"/>
      <c r="G23" s="753"/>
      <c r="H23" s="753"/>
      <c r="I23" s="915"/>
    </row>
    <row r="24" spans="1:9" ht="12.75">
      <c r="A24" s="758" t="s">
        <v>366</v>
      </c>
      <c r="B24" s="919">
        <f t="shared" si="0"/>
        <v>146</v>
      </c>
      <c r="C24" s="915">
        <v>366100</v>
      </c>
      <c r="E24" s="760">
        <v>382082</v>
      </c>
      <c r="F24" s="919"/>
      <c r="G24" s="760">
        <v>382082</v>
      </c>
      <c r="H24" s="760"/>
      <c r="I24" s="915">
        <v>364360</v>
      </c>
    </row>
    <row r="25" spans="1:9" ht="12.75">
      <c r="A25" s="758" t="s">
        <v>367</v>
      </c>
      <c r="B25" s="752">
        <f t="shared" si="0"/>
        <v>147</v>
      </c>
      <c r="C25" s="915">
        <v>1417687</v>
      </c>
      <c r="E25" s="753">
        <v>1710643</v>
      </c>
      <c r="F25" s="752"/>
      <c r="G25" s="753">
        <v>1923927</v>
      </c>
      <c r="H25" s="753"/>
      <c r="I25" s="915">
        <v>2023679</v>
      </c>
    </row>
    <row r="26" spans="1:9" ht="12.75">
      <c r="A26" s="769" t="s">
        <v>368</v>
      </c>
      <c r="B26" s="771">
        <f t="shared" si="0"/>
        <v>148</v>
      </c>
      <c r="C26" s="914"/>
      <c r="D26" s="907"/>
      <c r="E26" s="772"/>
      <c r="F26" s="771"/>
      <c r="G26" s="772"/>
      <c r="H26" s="772"/>
      <c r="I26" s="914"/>
    </row>
    <row r="27" spans="1:9" ht="13.5" customHeight="1">
      <c r="A27" s="769"/>
      <c r="B27" s="771">
        <f t="shared" si="0"/>
        <v>149</v>
      </c>
      <c r="C27" s="914">
        <f>SUM(C11:C26)</f>
        <v>3371796</v>
      </c>
      <c r="D27" s="907"/>
      <c r="E27" s="772">
        <f>SUM(E11:E26)</f>
        <v>3958592</v>
      </c>
      <c r="F27" s="771"/>
      <c r="G27" s="772">
        <f>SUM(G11:G26)</f>
        <v>5991922</v>
      </c>
      <c r="H27" s="772"/>
      <c r="I27" s="914">
        <f>SUM(I11:I26)</f>
        <v>5627509</v>
      </c>
    </row>
    <row r="28" spans="1:9" ht="12.75">
      <c r="A28" s="758"/>
      <c r="B28" s="752"/>
      <c r="C28" s="915"/>
      <c r="E28" s="753"/>
      <c r="F28" s="752"/>
      <c r="G28" s="753"/>
      <c r="H28" s="753"/>
      <c r="I28" s="915"/>
    </row>
    <row r="29" spans="1:9" s="763" customFormat="1" ht="13.5" thickBot="1">
      <c r="A29" s="743" t="s">
        <v>789</v>
      </c>
      <c r="B29" s="776">
        <f>B27+1</f>
        <v>150</v>
      </c>
      <c r="C29" s="918">
        <f>'S27-4  Services rendus'!$C$62+C27</f>
        <v>4032796</v>
      </c>
      <c r="D29" s="743"/>
      <c r="E29" s="918">
        <f>'S27-4  Services rendus'!$E$62+E27</f>
        <v>4823997</v>
      </c>
      <c r="F29" s="776"/>
      <c r="G29" s="918">
        <f>'S27-4  Services rendus'!$G$62+G27</f>
        <v>6857327</v>
      </c>
      <c r="H29" s="918"/>
      <c r="I29" s="918">
        <f>'S27-4  Services rendus'!$I$62+I27</f>
        <v>6399534</v>
      </c>
    </row>
    <row r="30" spans="1:9" s="763" customFormat="1" ht="12.75">
      <c r="A30" s="745"/>
      <c r="B30" s="752"/>
      <c r="C30" s="915"/>
      <c r="E30" s="753"/>
      <c r="F30" s="752"/>
      <c r="G30" s="753"/>
      <c r="H30" s="753"/>
      <c r="I30" s="989"/>
    </row>
    <row r="31" spans="1:9" ht="12.75">
      <c r="A31" s="745" t="s">
        <v>105</v>
      </c>
      <c r="B31" s="919"/>
      <c r="C31" s="973"/>
      <c r="E31" s="974"/>
      <c r="F31" s="919"/>
      <c r="G31" s="973"/>
      <c r="H31" s="973"/>
      <c r="I31" s="762"/>
    </row>
    <row r="32" spans="1:9" ht="12.75">
      <c r="A32" s="758" t="s">
        <v>1218</v>
      </c>
      <c r="B32" s="752">
        <f>B29+1</f>
        <v>151</v>
      </c>
      <c r="C32" s="975">
        <v>438300</v>
      </c>
      <c r="E32" s="975">
        <v>719840</v>
      </c>
      <c r="F32" s="963"/>
      <c r="G32" s="975">
        <v>719840</v>
      </c>
      <c r="H32" s="975"/>
      <c r="I32" s="975">
        <v>622169</v>
      </c>
    </row>
    <row r="33" spans="1:9" ht="12.75">
      <c r="A33" s="758" t="s">
        <v>1219</v>
      </c>
      <c r="B33" s="752">
        <f>B32+1</f>
        <v>152</v>
      </c>
      <c r="C33" s="975">
        <v>2200000</v>
      </c>
      <c r="E33" s="975">
        <v>3475198</v>
      </c>
      <c r="F33" s="963"/>
      <c r="G33" s="975">
        <v>3475198</v>
      </c>
      <c r="H33" s="975"/>
      <c r="I33" s="975">
        <v>3202868</v>
      </c>
    </row>
    <row r="34" spans="1:9" ht="12.75">
      <c r="A34" s="758" t="s">
        <v>407</v>
      </c>
      <c r="B34" s="752">
        <f>B33+1</f>
        <v>153</v>
      </c>
      <c r="C34" s="975"/>
      <c r="E34" s="975"/>
      <c r="F34" s="963"/>
      <c r="G34" s="975"/>
      <c r="H34" s="975"/>
      <c r="I34" s="975"/>
    </row>
    <row r="35" spans="1:9" ht="12.75">
      <c r="A35" s="769" t="s">
        <v>1291</v>
      </c>
      <c r="B35" s="771">
        <f>B34+1</f>
        <v>154</v>
      </c>
      <c r="C35" s="976"/>
      <c r="D35" s="907"/>
      <c r="E35" s="976"/>
      <c r="F35" s="977"/>
      <c r="G35" s="976"/>
      <c r="H35" s="976"/>
      <c r="I35" s="976"/>
    </row>
    <row r="36" spans="1:9" ht="12.75">
      <c r="A36" s="746"/>
      <c r="B36" s="752"/>
      <c r="C36" s="975"/>
      <c r="E36" s="975"/>
      <c r="F36" s="963"/>
      <c r="G36" s="975"/>
      <c r="H36" s="975"/>
      <c r="I36" s="975"/>
    </row>
    <row r="37" spans="1:9" ht="13.5" customHeight="1" thickBot="1">
      <c r="A37" s="857"/>
      <c r="B37" s="776">
        <f>B35+1</f>
        <v>155</v>
      </c>
      <c r="C37" s="978">
        <f>SUM(C32:C36)</f>
        <v>2638300</v>
      </c>
      <c r="D37" s="857"/>
      <c r="E37" s="978">
        <f>SUM(E32:E36)</f>
        <v>4195038</v>
      </c>
      <c r="F37" s="979"/>
      <c r="G37" s="978">
        <f>SUM(G32:G36)</f>
        <v>4195038</v>
      </c>
      <c r="H37" s="978"/>
      <c r="I37" s="978">
        <f>SUM(I32:I36)</f>
        <v>3825037</v>
      </c>
    </row>
    <row r="38" spans="1:9" ht="12.75">
      <c r="A38" s="746"/>
      <c r="B38" s="752"/>
      <c r="C38" s="975"/>
      <c r="E38" s="975"/>
      <c r="F38" s="963"/>
      <c r="G38" s="975"/>
      <c r="H38" s="975"/>
      <c r="I38" s="975"/>
    </row>
    <row r="39" spans="1:9" ht="13.5" thickBot="1">
      <c r="A39" s="743" t="s">
        <v>106</v>
      </c>
      <c r="B39" s="776">
        <f>B37+1</f>
        <v>156</v>
      </c>
      <c r="C39" s="978">
        <v>2871000</v>
      </c>
      <c r="D39" s="857"/>
      <c r="E39" s="978">
        <v>3454447</v>
      </c>
      <c r="F39" s="979"/>
      <c r="G39" s="978">
        <v>3454447</v>
      </c>
      <c r="H39" s="978"/>
      <c r="I39" s="978">
        <v>2904961</v>
      </c>
    </row>
    <row r="40" spans="1:9" ht="12.75">
      <c r="A40" s="745"/>
      <c r="B40" s="752"/>
      <c r="C40" s="975"/>
      <c r="E40" s="975"/>
      <c r="F40" s="963"/>
      <c r="G40" s="975"/>
      <c r="H40" s="975"/>
      <c r="I40" s="975"/>
    </row>
    <row r="41" spans="1:9" ht="13.5" thickBot="1">
      <c r="A41" s="743" t="s">
        <v>107</v>
      </c>
      <c r="B41" s="776">
        <f>B39+1</f>
        <v>157</v>
      </c>
      <c r="C41" s="978">
        <v>965400</v>
      </c>
      <c r="D41" s="857"/>
      <c r="E41" s="978">
        <v>750513</v>
      </c>
      <c r="F41" s="979"/>
      <c r="G41" s="978">
        <v>750513</v>
      </c>
      <c r="H41" s="978"/>
      <c r="I41" s="978">
        <v>1182732</v>
      </c>
    </row>
    <row r="42" spans="1:9" ht="12.75">
      <c r="A42" s="746"/>
      <c r="B42" s="752"/>
      <c r="C42" s="980"/>
      <c r="E42" s="980"/>
      <c r="F42" s="902"/>
      <c r="G42" s="980"/>
      <c r="H42" s="980"/>
      <c r="I42" s="975"/>
    </row>
    <row r="43" spans="1:9" ht="12.75">
      <c r="A43" s="745" t="s">
        <v>108</v>
      </c>
      <c r="B43" s="752"/>
      <c r="C43" s="980"/>
      <c r="E43" s="980"/>
      <c r="F43" s="902"/>
      <c r="G43" s="980"/>
      <c r="H43" s="980"/>
      <c r="I43" s="975"/>
    </row>
    <row r="44" spans="1:9" ht="12.75">
      <c r="A44" s="758" t="s">
        <v>1220</v>
      </c>
      <c r="B44" s="919">
        <f>B41+1</f>
        <v>158</v>
      </c>
      <c r="C44" s="980"/>
      <c r="E44" s="975">
        <v>-720146</v>
      </c>
      <c r="F44" s="963"/>
      <c r="G44" s="975">
        <v>-730903</v>
      </c>
      <c r="H44" s="975"/>
      <c r="I44" s="975">
        <v>-58376</v>
      </c>
    </row>
    <row r="45" spans="1:9" ht="12.75">
      <c r="A45" s="758" t="s">
        <v>1221</v>
      </c>
      <c r="B45" s="919"/>
      <c r="C45" s="980"/>
      <c r="E45" s="975"/>
      <c r="F45" s="963"/>
      <c r="G45" s="975"/>
      <c r="H45" s="975"/>
      <c r="I45" s="975"/>
    </row>
    <row r="46" spans="1:9" ht="12.75">
      <c r="A46" s="758" t="s">
        <v>497</v>
      </c>
      <c r="B46" s="919">
        <f>B44+1</f>
        <v>159</v>
      </c>
      <c r="C46" s="980">
        <v>200000</v>
      </c>
      <c r="E46" s="975">
        <v>165425</v>
      </c>
      <c r="F46" s="963"/>
      <c r="G46" s="975">
        <v>165425</v>
      </c>
      <c r="H46" s="975"/>
      <c r="I46" s="975">
        <v>263894</v>
      </c>
    </row>
    <row r="47" spans="1:9" ht="12.75">
      <c r="A47" s="758" t="s">
        <v>498</v>
      </c>
      <c r="B47" s="919">
        <f>B46+1</f>
        <v>160</v>
      </c>
      <c r="C47" s="980"/>
      <c r="E47" s="975"/>
      <c r="F47" s="963"/>
      <c r="G47" s="975"/>
      <c r="H47" s="975"/>
      <c r="I47" s="975"/>
    </row>
    <row r="48" spans="1:9" ht="12.75">
      <c r="A48" s="758" t="s">
        <v>499</v>
      </c>
      <c r="B48" s="919">
        <f>B47+1</f>
        <v>161</v>
      </c>
      <c r="C48" s="980"/>
      <c r="E48" s="975">
        <v>7643500</v>
      </c>
      <c r="F48" s="963"/>
      <c r="G48" s="975">
        <v>7643500</v>
      </c>
      <c r="H48" s="975"/>
      <c r="I48" s="975">
        <v>3966765</v>
      </c>
    </row>
    <row r="49" spans="1:9" ht="12.75">
      <c r="A49" s="758" t="s">
        <v>500</v>
      </c>
      <c r="B49" s="919"/>
      <c r="C49" s="980"/>
      <c r="E49" s="975"/>
      <c r="F49" s="963"/>
      <c r="G49" s="975"/>
      <c r="H49" s="975"/>
      <c r="I49" s="975"/>
    </row>
    <row r="50" spans="1:9" ht="12.75">
      <c r="A50" s="758" t="s">
        <v>501</v>
      </c>
      <c r="B50" s="919">
        <f>B48+1</f>
        <v>162</v>
      </c>
      <c r="C50" s="980"/>
      <c r="E50" s="975"/>
      <c r="F50" s="963"/>
      <c r="G50" s="975"/>
      <c r="H50" s="975"/>
      <c r="I50" s="975"/>
    </row>
    <row r="51" spans="1:9" ht="12.75">
      <c r="A51" s="758" t="s">
        <v>502</v>
      </c>
      <c r="B51" s="945">
        <f>B50+1</f>
        <v>163</v>
      </c>
      <c r="C51" s="760">
        <v>1252000</v>
      </c>
      <c r="E51" s="760"/>
      <c r="F51" s="963"/>
      <c r="G51" s="760"/>
      <c r="H51" s="760"/>
      <c r="I51" s="975"/>
    </row>
    <row r="52" spans="1:9" ht="12.75">
      <c r="A52" s="769" t="s">
        <v>1291</v>
      </c>
      <c r="B52" s="771">
        <f>B51+1</f>
        <v>164</v>
      </c>
      <c r="C52" s="976">
        <v>472689</v>
      </c>
      <c r="D52" s="907"/>
      <c r="E52" s="976">
        <v>1025652</v>
      </c>
      <c r="F52" s="977"/>
      <c r="G52" s="976">
        <v>1136603</v>
      </c>
      <c r="H52" s="976"/>
      <c r="I52" s="976">
        <f>1107893</f>
        <v>1107893</v>
      </c>
    </row>
    <row r="53" spans="1:9" ht="12.75">
      <c r="A53" s="746"/>
      <c r="B53" s="752"/>
      <c r="C53" s="975"/>
      <c r="E53" s="975"/>
      <c r="F53" s="963"/>
      <c r="G53" s="975"/>
      <c r="H53" s="975"/>
      <c r="I53" s="975"/>
    </row>
    <row r="54" spans="1:9" ht="13.5" thickBot="1">
      <c r="A54" s="857"/>
      <c r="B54" s="776">
        <f>B52+1</f>
        <v>165</v>
      </c>
      <c r="C54" s="917">
        <f>SUM(C44:C53)</f>
        <v>1924689</v>
      </c>
      <c r="D54" s="857"/>
      <c r="E54" s="978">
        <f>SUM(E44:E53)</f>
        <v>8114431</v>
      </c>
      <c r="F54" s="979"/>
      <c r="G54" s="978">
        <f>SUM(G44:G53)</f>
        <v>8214625</v>
      </c>
      <c r="H54" s="978"/>
      <c r="I54" s="978">
        <f>SUM(I44:I53)</f>
        <v>5280176</v>
      </c>
    </row>
  </sheetData>
  <sheetProtection/>
  <mergeCells count="4">
    <mergeCell ref="C6:E6"/>
    <mergeCell ref="G6:I6"/>
    <mergeCell ref="A3:I3"/>
    <mergeCell ref="A4:I4"/>
  </mergeCells>
  <printOptions/>
  <pageMargins left="0.3937007874015748" right="0.3937007874015748" top="0.5905511811023623" bottom="0.3937007874015748" header="0.5905511811023623" footer="0.3937007874015748"/>
  <pageSetup fitToHeight="1" fitToWidth="1" horizontalDpi="600" verticalDpi="600" orientation="portrait" scale="89" r:id="rId1"/>
  <headerFooter alignWithMargins="0">
    <oddHeader>&amp;L&amp;9Organisme __&amp;UMunicipalité XYZ&amp;U_______________________&amp;R&amp;9Code géographique __&amp;U99999&amp;U_____</oddHeader>
    <oddFooter>&amp;LS27-5&amp;R
</oddFooter>
  </headerFooter>
</worksheet>
</file>

<file path=xl/worksheets/sheet43.xml><?xml version="1.0" encoding="utf-8"?>
<worksheet xmlns="http://schemas.openxmlformats.org/spreadsheetml/2006/main" xmlns:r="http://schemas.openxmlformats.org/officeDocument/2006/relationships">
  <sheetPr codeName="Feuil68">
    <pageSetUpPr fitToPage="1"/>
  </sheetPr>
  <dimension ref="A1:N42"/>
  <sheetViews>
    <sheetView showZeros="0" zoomScalePageLayoutView="0" workbookViewId="0" topLeftCell="C5">
      <selection activeCell="N13" sqref="N13"/>
    </sheetView>
  </sheetViews>
  <sheetFormatPr defaultColWidth="11.421875" defaultRowHeight="12.75"/>
  <cols>
    <col min="1" max="1" width="2.57421875" style="738" customWidth="1"/>
    <col min="2" max="2" width="30.00390625" style="738" customWidth="1"/>
    <col min="3" max="3" width="2.8515625" style="738" customWidth="1"/>
    <col min="4" max="4" width="15.7109375" style="738" customWidth="1"/>
    <col min="5" max="5" width="1.7109375" style="738" customWidth="1"/>
    <col min="6" max="6" width="15.7109375" style="738" customWidth="1"/>
    <col min="7" max="7" width="1.7109375" style="924" customWidth="1"/>
    <col min="8" max="8" width="15.7109375" style="738" customWidth="1"/>
    <col min="9" max="9" width="1.7109375" style="924" customWidth="1"/>
    <col min="10" max="10" width="15.7109375" style="738" customWidth="1"/>
    <col min="11" max="11" width="1.7109375" style="924" customWidth="1"/>
    <col min="12" max="12" width="15.7109375" style="738" customWidth="1"/>
    <col min="13" max="13" width="1.7109375" style="738" customWidth="1"/>
    <col min="14" max="14" width="15.7109375" style="738" customWidth="1"/>
    <col min="15" max="16384" width="11.421875" style="738" customWidth="1"/>
  </cols>
  <sheetData>
    <row r="1" spans="1:13" ht="12" customHeight="1">
      <c r="A1" s="1949" t="s">
        <v>164</v>
      </c>
      <c r="B1" s="137"/>
      <c r="C1" s="1545"/>
      <c r="D1" s="1545"/>
      <c r="E1" s="1545"/>
      <c r="F1" s="1545"/>
      <c r="G1" s="380"/>
      <c r="H1" s="1472"/>
      <c r="I1" s="925"/>
      <c r="J1" s="838"/>
      <c r="K1" s="925"/>
      <c r="L1" s="792"/>
      <c r="M1" s="792"/>
    </row>
    <row r="2" spans="1:14" ht="12.75" customHeight="1">
      <c r="A2" s="1949"/>
      <c r="B2" s="1945" t="s">
        <v>703</v>
      </c>
      <c r="C2" s="1945"/>
      <c r="D2" s="1945"/>
      <c r="E2" s="1945"/>
      <c r="F2" s="1945"/>
      <c r="G2" s="1945"/>
      <c r="H2" s="1945"/>
      <c r="I2" s="1945"/>
      <c r="J2" s="1945"/>
      <c r="K2" s="1945"/>
      <c r="L2" s="1945"/>
      <c r="M2" s="1945"/>
      <c r="N2" s="1945"/>
    </row>
    <row r="3" spans="1:14" ht="12.75" customHeight="1">
      <c r="A3" s="1949"/>
      <c r="B3" s="1945" t="s">
        <v>613</v>
      </c>
      <c r="C3" s="1945"/>
      <c r="D3" s="1945"/>
      <c r="E3" s="1945"/>
      <c r="F3" s="1945"/>
      <c r="G3" s="1945"/>
      <c r="H3" s="1945"/>
      <c r="I3" s="1945"/>
      <c r="J3" s="1945"/>
      <c r="K3" s="1945"/>
      <c r="L3" s="1945"/>
      <c r="M3" s="1945"/>
      <c r="N3" s="1945"/>
    </row>
    <row r="4" spans="2:13" ht="8.25" customHeight="1">
      <c r="B4" s="740"/>
      <c r="C4" s="740"/>
      <c r="D4" s="740"/>
      <c r="E4" s="740"/>
      <c r="F4" s="740"/>
      <c r="G4" s="947"/>
      <c r="H4" s="740"/>
      <c r="I4" s="947"/>
      <c r="J4" s="740"/>
      <c r="K4" s="947"/>
      <c r="L4" s="740"/>
      <c r="M4" s="740"/>
    </row>
    <row r="5" spans="2:14" ht="12" customHeight="1">
      <c r="B5" s="758"/>
      <c r="C5" s="758"/>
      <c r="D5" s="1946" t="s">
        <v>525</v>
      </c>
      <c r="E5" s="1946"/>
      <c r="F5" s="1946"/>
      <c r="G5" s="1946"/>
      <c r="H5" s="1946"/>
      <c r="I5" s="1946"/>
      <c r="J5" s="1946"/>
      <c r="K5" s="765"/>
      <c r="L5" s="1946" t="s">
        <v>526</v>
      </c>
      <c r="M5" s="1946"/>
      <c r="N5" s="1946"/>
    </row>
    <row r="6" spans="2:14" ht="13.5" customHeight="1">
      <c r="B6" s="765"/>
      <c r="C6" s="765"/>
      <c r="D6" s="1637" t="s">
        <v>55</v>
      </c>
      <c r="E6" s="1396"/>
      <c r="F6" s="965"/>
      <c r="G6" s="1624"/>
      <c r="H6" s="1624" t="s">
        <v>650</v>
      </c>
      <c r="I6" s="1624"/>
      <c r="J6" s="1625"/>
      <c r="K6" s="758"/>
      <c r="L6" s="740" t="s">
        <v>616</v>
      </c>
      <c r="M6" s="740"/>
      <c r="N6" s="730" t="s">
        <v>616</v>
      </c>
    </row>
    <row r="7" spans="2:14" ht="13.5" customHeight="1">
      <c r="B7" s="758"/>
      <c r="C7" s="758"/>
      <c r="D7" s="740" t="s">
        <v>895</v>
      </c>
      <c r="E7" s="819"/>
      <c r="F7" s="740" t="s">
        <v>895</v>
      </c>
      <c r="G7" s="740"/>
      <c r="H7" s="740" t="s">
        <v>54</v>
      </c>
      <c r="I7" s="740"/>
      <c r="J7" s="740" t="s">
        <v>1274</v>
      </c>
      <c r="K7" s="758"/>
      <c r="L7" s="1947">
        <v>2009</v>
      </c>
      <c r="M7" s="740"/>
      <c r="N7" s="1947">
        <v>2008</v>
      </c>
    </row>
    <row r="8" spans="2:14" ht="13.5" customHeight="1" thickBot="1">
      <c r="B8" s="774"/>
      <c r="C8" s="774"/>
      <c r="D8" s="744" t="s">
        <v>896</v>
      </c>
      <c r="E8" s="1397"/>
      <c r="F8" s="744" t="s">
        <v>896</v>
      </c>
      <c r="G8" s="744"/>
      <c r="H8" s="744" t="s">
        <v>22</v>
      </c>
      <c r="I8" s="744"/>
      <c r="J8" s="744"/>
      <c r="K8" s="774"/>
      <c r="L8" s="1948"/>
      <c r="M8" s="744"/>
      <c r="N8" s="1948"/>
    </row>
    <row r="9" spans="1:13" ht="12.75" customHeight="1">
      <c r="A9" s="761"/>
      <c r="B9" s="745"/>
      <c r="C9" s="745"/>
      <c r="D9" s="958"/>
      <c r="E9" s="958"/>
      <c r="F9" s="745"/>
      <c r="G9" s="959"/>
      <c r="H9" s="745"/>
      <c r="I9" s="959"/>
      <c r="J9" s="745"/>
      <c r="K9" s="959"/>
      <c r="L9" s="745"/>
      <c r="M9" s="745"/>
    </row>
    <row r="10" spans="1:13" ht="12.75" customHeight="1">
      <c r="A10" s="761"/>
      <c r="B10" s="745" t="s">
        <v>584</v>
      </c>
      <c r="C10" s="745"/>
      <c r="D10" s="928"/>
      <c r="E10" s="928"/>
      <c r="F10" s="981"/>
      <c r="G10" s="929"/>
      <c r="H10" s="981"/>
      <c r="I10" s="929"/>
      <c r="J10" s="981"/>
      <c r="K10" s="929"/>
      <c r="L10" s="964"/>
      <c r="M10" s="964"/>
    </row>
    <row r="11" spans="1:14" ht="12.75" customHeight="1">
      <c r="A11" s="768"/>
      <c r="B11" s="758" t="s">
        <v>503</v>
      </c>
      <c r="C11" s="919">
        <v>1</v>
      </c>
      <c r="D11" s="915">
        <v>1084100</v>
      </c>
      <c r="E11" s="915"/>
      <c r="F11" s="760">
        <v>1076558</v>
      </c>
      <c r="H11" s="760"/>
      <c r="J11" s="760">
        <f aca="true" t="shared" si="0" ref="J11:J18">SUM(F11:I11)</f>
        <v>1076558</v>
      </c>
      <c r="K11" s="919"/>
      <c r="L11" s="760">
        <f>J11</f>
        <v>1076558</v>
      </c>
      <c r="M11" s="760"/>
      <c r="N11" s="915">
        <v>1046018</v>
      </c>
    </row>
    <row r="12" spans="1:14" ht="12.75" customHeight="1">
      <c r="A12" s="768"/>
      <c r="B12" s="758" t="s">
        <v>1001</v>
      </c>
      <c r="C12" s="919">
        <f aca="true" t="shared" si="1" ref="C12:C18">C11+1</f>
        <v>2</v>
      </c>
      <c r="D12" s="915">
        <v>907700</v>
      </c>
      <c r="E12" s="915"/>
      <c r="F12" s="760">
        <v>855939</v>
      </c>
      <c r="H12" s="760"/>
      <c r="J12" s="760">
        <f t="shared" si="0"/>
        <v>855939</v>
      </c>
      <c r="K12" s="919"/>
      <c r="L12" s="760">
        <f aca="true" t="shared" si="2" ref="L12:L17">J12</f>
        <v>855939</v>
      </c>
      <c r="M12" s="760"/>
      <c r="N12" s="915">
        <v>880039</v>
      </c>
    </row>
    <row r="13" spans="1:14" ht="12.75" customHeight="1">
      <c r="A13" s="768"/>
      <c r="B13" s="758" t="s">
        <v>504</v>
      </c>
      <c r="C13" s="919">
        <f t="shared" si="1"/>
        <v>3</v>
      </c>
      <c r="D13" s="915">
        <v>5346300</v>
      </c>
      <c r="E13" s="915"/>
      <c r="F13" s="760">
        <v>5179809</v>
      </c>
      <c r="H13" s="760"/>
      <c r="J13" s="760">
        <f t="shared" si="0"/>
        <v>5179809</v>
      </c>
      <c r="K13" s="919"/>
      <c r="L13" s="760">
        <f t="shared" si="2"/>
        <v>5179809</v>
      </c>
      <c r="M13" s="760"/>
      <c r="N13" s="915">
        <v>4631512</v>
      </c>
    </row>
    <row r="14" spans="1:14" ht="12.75" customHeight="1">
      <c r="A14" s="768"/>
      <c r="B14" s="758" t="s">
        <v>505</v>
      </c>
      <c r="C14" s="919">
        <f t="shared" si="1"/>
        <v>4</v>
      </c>
      <c r="D14" s="915">
        <v>896800</v>
      </c>
      <c r="E14" s="915"/>
      <c r="F14" s="760">
        <v>901395</v>
      </c>
      <c r="H14" s="760"/>
      <c r="J14" s="760">
        <f t="shared" si="0"/>
        <v>901395</v>
      </c>
      <c r="K14" s="919"/>
      <c r="L14" s="760">
        <f t="shared" si="2"/>
        <v>901395</v>
      </c>
      <c r="M14" s="760"/>
      <c r="N14" s="915">
        <v>890757</v>
      </c>
    </row>
    <row r="15" spans="1:14" ht="12.75" customHeight="1">
      <c r="A15" s="768"/>
      <c r="B15" s="758" t="s">
        <v>1002</v>
      </c>
      <c r="C15" s="919">
        <f t="shared" si="1"/>
        <v>5</v>
      </c>
      <c r="D15" s="915">
        <v>401000</v>
      </c>
      <c r="E15" s="915"/>
      <c r="F15" s="760">
        <v>393726</v>
      </c>
      <c r="H15" s="760"/>
      <c r="J15" s="760">
        <f t="shared" si="0"/>
        <v>393726</v>
      </c>
      <c r="K15" s="919"/>
      <c r="L15" s="760">
        <f t="shared" si="2"/>
        <v>393726</v>
      </c>
      <c r="M15" s="760"/>
      <c r="N15" s="915">
        <v>514320</v>
      </c>
    </row>
    <row r="16" spans="1:14" ht="12.75" customHeight="1">
      <c r="A16" s="768"/>
      <c r="B16" s="758" t="s">
        <v>506</v>
      </c>
      <c r="C16" s="919">
        <f t="shared" si="1"/>
        <v>6</v>
      </c>
      <c r="D16" s="915">
        <v>929200</v>
      </c>
      <c r="E16" s="915"/>
      <c r="F16" s="760">
        <v>999010</v>
      </c>
      <c r="H16" s="760"/>
      <c r="J16" s="760">
        <f t="shared" si="0"/>
        <v>999010</v>
      </c>
      <c r="K16" s="919"/>
      <c r="L16" s="760">
        <f t="shared" si="2"/>
        <v>999010</v>
      </c>
      <c r="M16" s="760"/>
      <c r="N16" s="915">
        <v>1051823</v>
      </c>
    </row>
    <row r="17" spans="1:14" ht="12.75" customHeight="1">
      <c r="A17" s="768"/>
      <c r="B17" s="769" t="s">
        <v>1291</v>
      </c>
      <c r="C17" s="771">
        <f t="shared" si="1"/>
        <v>7</v>
      </c>
      <c r="D17" s="914">
        <v>857900</v>
      </c>
      <c r="E17" s="914"/>
      <c r="F17" s="772">
        <v>1551242</v>
      </c>
      <c r="G17" s="1364"/>
      <c r="H17" s="772">
        <v>440213</v>
      </c>
      <c r="I17" s="1364"/>
      <c r="J17" s="772">
        <f t="shared" si="0"/>
        <v>1991455</v>
      </c>
      <c r="K17" s="771"/>
      <c r="L17" s="760">
        <f t="shared" si="2"/>
        <v>1991455</v>
      </c>
      <c r="M17" s="772"/>
      <c r="N17" s="915">
        <v>1410705</v>
      </c>
    </row>
    <row r="18" spans="1:14" ht="12.75" customHeight="1" thickBot="1">
      <c r="A18" s="768"/>
      <c r="B18" s="982"/>
      <c r="C18" s="984">
        <f t="shared" si="1"/>
        <v>8</v>
      </c>
      <c r="D18" s="983">
        <f>SUM(D11:D17)</f>
        <v>10423000</v>
      </c>
      <c r="E18" s="983"/>
      <c r="F18" s="985">
        <f>SUM(F11:F17)</f>
        <v>10957679</v>
      </c>
      <c r="G18" s="1367"/>
      <c r="H18" s="985">
        <f>SUM(H11:H17)</f>
        <v>440213</v>
      </c>
      <c r="I18" s="1367"/>
      <c r="J18" s="985">
        <f t="shared" si="0"/>
        <v>11397892</v>
      </c>
      <c r="K18" s="984"/>
      <c r="L18" s="985">
        <f>SUM(L11:L17)</f>
        <v>11397892</v>
      </c>
      <c r="M18" s="985"/>
      <c r="N18" s="983">
        <f>SUM(N11:N17)</f>
        <v>10425174</v>
      </c>
    </row>
    <row r="19" spans="1:14" ht="12.75" customHeight="1">
      <c r="A19" s="761"/>
      <c r="B19" s="758"/>
      <c r="C19" s="752"/>
      <c r="D19" s="915"/>
      <c r="E19" s="915"/>
      <c r="F19" s="753"/>
      <c r="G19" s="841"/>
      <c r="H19" s="753"/>
      <c r="I19" s="841"/>
      <c r="J19" s="753"/>
      <c r="K19" s="752"/>
      <c r="L19" s="753"/>
      <c r="M19" s="753"/>
      <c r="N19" s="915"/>
    </row>
    <row r="20" spans="1:14" ht="12.75" customHeight="1">
      <c r="A20" s="768"/>
      <c r="B20" s="745" t="s">
        <v>586</v>
      </c>
      <c r="C20" s="919"/>
      <c r="D20" s="915"/>
      <c r="E20" s="915"/>
      <c r="F20" s="760"/>
      <c r="H20" s="760"/>
      <c r="J20" s="760"/>
      <c r="K20" s="919"/>
      <c r="L20" s="760"/>
      <c r="M20" s="760"/>
      <c r="N20" s="915"/>
    </row>
    <row r="21" spans="1:14" ht="12.75" customHeight="1">
      <c r="A21" s="768"/>
      <c r="B21" s="758" t="s">
        <v>1003</v>
      </c>
      <c r="C21" s="919">
        <f>C18+1</f>
        <v>9</v>
      </c>
      <c r="D21" s="915">
        <v>12791400</v>
      </c>
      <c r="E21" s="915"/>
      <c r="F21" s="760">
        <v>13283856</v>
      </c>
      <c r="H21" s="760">
        <v>485941</v>
      </c>
      <c r="J21" s="760">
        <f>SUM(F21:I21)</f>
        <v>13769797</v>
      </c>
      <c r="K21" s="919"/>
      <c r="L21" s="760">
        <f>J21</f>
        <v>13769797</v>
      </c>
      <c r="M21" s="760"/>
      <c r="N21" s="915">
        <v>12520792</v>
      </c>
    </row>
    <row r="22" spans="1:14" ht="12.75" customHeight="1">
      <c r="A22" s="768"/>
      <c r="B22" s="758" t="s">
        <v>116</v>
      </c>
      <c r="C22" s="919">
        <f>C21+1</f>
        <v>10</v>
      </c>
      <c r="D22" s="915">
        <v>4451800</v>
      </c>
      <c r="E22" s="915"/>
      <c r="F22" s="760">
        <v>4465947</v>
      </c>
      <c r="H22" s="760">
        <v>284895</v>
      </c>
      <c r="J22" s="760">
        <f>SUM(F22:I22)</f>
        <v>4750842</v>
      </c>
      <c r="K22" s="919"/>
      <c r="L22" s="760">
        <f>J22</f>
        <v>4750842</v>
      </c>
      <c r="M22" s="760"/>
      <c r="N22" s="915">
        <v>4506130</v>
      </c>
    </row>
    <row r="23" spans="1:14" ht="12.75" customHeight="1">
      <c r="A23" s="768"/>
      <c r="B23" s="758" t="s">
        <v>117</v>
      </c>
      <c r="C23" s="919">
        <f>C22+1</f>
        <v>11</v>
      </c>
      <c r="D23" s="915">
        <v>50600</v>
      </c>
      <c r="E23" s="915"/>
      <c r="F23" s="760">
        <v>61526</v>
      </c>
      <c r="H23" s="760">
        <v>2075</v>
      </c>
      <c r="J23" s="760">
        <f>SUM(F23:I23)</f>
        <v>63601</v>
      </c>
      <c r="K23" s="919"/>
      <c r="L23" s="760">
        <f>J23</f>
        <v>63601</v>
      </c>
      <c r="M23" s="760"/>
      <c r="N23" s="915">
        <v>51785</v>
      </c>
    </row>
    <row r="24" spans="1:14" ht="12.75" customHeight="1">
      <c r="A24" s="768"/>
      <c r="B24" s="769" t="s">
        <v>1291</v>
      </c>
      <c r="C24" s="771">
        <f>C23+1</f>
        <v>12</v>
      </c>
      <c r="D24" s="914">
        <v>440200</v>
      </c>
      <c r="E24" s="914"/>
      <c r="F24" s="772">
        <v>438920</v>
      </c>
      <c r="G24" s="1364"/>
      <c r="H24" s="772"/>
      <c r="I24" s="1364"/>
      <c r="J24" s="772">
        <f>SUM(F24:I24)</f>
        <v>438920</v>
      </c>
      <c r="K24" s="771"/>
      <c r="L24" s="772">
        <v>438920</v>
      </c>
      <c r="M24" s="772"/>
      <c r="N24" s="915">
        <v>415008</v>
      </c>
    </row>
    <row r="25" spans="1:14" ht="12.75" customHeight="1" thickBot="1">
      <c r="A25" s="768"/>
      <c r="B25" s="982"/>
      <c r="C25" s="984">
        <f>C24+1</f>
        <v>13</v>
      </c>
      <c r="D25" s="983">
        <f>SUM(D21:D24)</f>
        <v>17734000</v>
      </c>
      <c r="E25" s="983"/>
      <c r="F25" s="985">
        <f>SUM(F21:F24)</f>
        <v>18250249</v>
      </c>
      <c r="G25" s="1367"/>
      <c r="H25" s="985">
        <f>SUM(H21:H24)</f>
        <v>772911</v>
      </c>
      <c r="I25" s="1367"/>
      <c r="J25" s="985">
        <f>SUM(F25:I25)</f>
        <v>19023160</v>
      </c>
      <c r="K25" s="984"/>
      <c r="L25" s="985">
        <f>SUM(L21:L24)</f>
        <v>19023160</v>
      </c>
      <c r="M25" s="985"/>
      <c r="N25" s="983">
        <f>SUM(N21:N24)</f>
        <v>17493715</v>
      </c>
    </row>
    <row r="26" spans="1:14" ht="12.75" customHeight="1">
      <c r="A26" s="761"/>
      <c r="B26" s="758"/>
      <c r="C26" s="752"/>
      <c r="D26" s="915"/>
      <c r="E26" s="915"/>
      <c r="F26" s="753"/>
      <c r="G26" s="841"/>
      <c r="H26" s="753"/>
      <c r="I26" s="841"/>
      <c r="J26" s="753"/>
      <c r="K26" s="752"/>
      <c r="L26" s="753"/>
      <c r="M26" s="753"/>
      <c r="N26" s="915"/>
    </row>
    <row r="27" spans="1:14" ht="12.75" customHeight="1">
      <c r="A27" s="761"/>
      <c r="B27" s="745" t="s">
        <v>590</v>
      </c>
      <c r="C27" s="919"/>
      <c r="D27" s="915"/>
      <c r="E27" s="915"/>
      <c r="F27" s="760"/>
      <c r="H27" s="760"/>
      <c r="J27" s="760"/>
      <c r="K27" s="919"/>
      <c r="L27" s="760"/>
      <c r="M27" s="760"/>
      <c r="N27" s="915"/>
    </row>
    <row r="28" spans="1:14" ht="12.75" customHeight="1">
      <c r="A28" s="761"/>
      <c r="B28" s="758" t="s">
        <v>118</v>
      </c>
      <c r="C28" s="919"/>
      <c r="D28" s="915"/>
      <c r="E28" s="915"/>
      <c r="F28" s="760"/>
      <c r="H28" s="760"/>
      <c r="J28" s="760"/>
      <c r="K28" s="919"/>
      <c r="L28" s="760"/>
      <c r="M28" s="760"/>
      <c r="N28" s="915"/>
    </row>
    <row r="29" spans="1:14" ht="12.75" customHeight="1">
      <c r="A29" s="768"/>
      <c r="B29" s="758" t="s">
        <v>507</v>
      </c>
      <c r="C29" s="919">
        <f>C25+1</f>
        <v>14</v>
      </c>
      <c r="D29" s="915">
        <v>3944200</v>
      </c>
      <c r="E29" s="915"/>
      <c r="F29" s="760">
        <v>4433493</v>
      </c>
      <c r="H29" s="760">
        <v>6592815</v>
      </c>
      <c r="J29" s="760">
        <f>SUM(F29:I29)</f>
        <v>11026308</v>
      </c>
      <c r="K29" s="919"/>
      <c r="L29" s="760">
        <f>J29</f>
        <v>11026308</v>
      </c>
      <c r="M29" s="760"/>
      <c r="N29" s="915">
        <v>9692412</v>
      </c>
    </row>
    <row r="30" spans="1:14" ht="12.75" customHeight="1">
      <c r="A30" s="768"/>
      <c r="B30" s="758" t="s">
        <v>508</v>
      </c>
      <c r="C30" s="919">
        <f>C29+1</f>
        <v>15</v>
      </c>
      <c r="D30" s="915">
        <v>6150900</v>
      </c>
      <c r="E30" s="915"/>
      <c r="F30" s="760">
        <v>10711931</v>
      </c>
      <c r="H30" s="760">
        <v>421532</v>
      </c>
      <c r="J30" s="760">
        <f>SUM(F30:I30)</f>
        <v>11133463</v>
      </c>
      <c r="K30" s="919"/>
      <c r="L30" s="760">
        <f>J30</f>
        <v>11133463</v>
      </c>
      <c r="M30" s="760"/>
      <c r="N30" s="915">
        <v>6617862</v>
      </c>
    </row>
    <row r="31" spans="1:14" ht="12.75" customHeight="1">
      <c r="A31" s="768"/>
      <c r="B31" s="758" t="s">
        <v>509</v>
      </c>
      <c r="C31" s="919">
        <f>C30+1</f>
        <v>16</v>
      </c>
      <c r="D31" s="915">
        <v>714400</v>
      </c>
      <c r="E31" s="915"/>
      <c r="F31" s="760">
        <v>793401</v>
      </c>
      <c r="H31" s="760">
        <v>338796</v>
      </c>
      <c r="J31" s="760">
        <f>SUM(F31:I31)</f>
        <v>1132197</v>
      </c>
      <c r="K31" s="919"/>
      <c r="L31" s="760">
        <f>J31</f>
        <v>1132197</v>
      </c>
      <c r="M31" s="760"/>
      <c r="N31" s="915">
        <v>1034292</v>
      </c>
    </row>
    <row r="32" spans="1:14" ht="12.75" customHeight="1">
      <c r="A32" s="768"/>
      <c r="B32" s="758" t="s">
        <v>510</v>
      </c>
      <c r="C32" s="919">
        <f>C31+1</f>
        <v>17</v>
      </c>
      <c r="D32" s="915">
        <v>1080400</v>
      </c>
      <c r="E32" s="915"/>
      <c r="F32" s="760">
        <v>1026627</v>
      </c>
      <c r="H32" s="760">
        <v>438387</v>
      </c>
      <c r="J32" s="760">
        <f>SUM(F32:I32)</f>
        <v>1465014</v>
      </c>
      <c r="K32" s="919"/>
      <c r="L32" s="760">
        <f>J32</f>
        <v>1465014</v>
      </c>
      <c r="M32" s="760"/>
      <c r="N32" s="915">
        <v>1254534</v>
      </c>
    </row>
    <row r="33" spans="1:14" ht="12.75" customHeight="1">
      <c r="A33" s="761"/>
      <c r="B33" s="758" t="s">
        <v>119</v>
      </c>
      <c r="C33" s="919"/>
      <c r="D33" s="915"/>
      <c r="E33" s="915"/>
      <c r="F33" s="760"/>
      <c r="H33" s="760"/>
      <c r="J33" s="760"/>
      <c r="K33" s="919"/>
      <c r="L33" s="760"/>
      <c r="M33" s="760"/>
      <c r="N33" s="915"/>
    </row>
    <row r="34" spans="1:14" ht="12.75" customHeight="1">
      <c r="A34" s="768"/>
      <c r="B34" s="758" t="s">
        <v>511</v>
      </c>
      <c r="C34" s="919">
        <f>C32+1</f>
        <v>18</v>
      </c>
      <c r="D34" s="915">
        <v>3168588</v>
      </c>
      <c r="E34" s="915"/>
      <c r="F34" s="760">
        <v>3412004</v>
      </c>
      <c r="H34" s="760">
        <v>147922</v>
      </c>
      <c r="J34" s="760">
        <f>SUM(F34:I34)</f>
        <v>3559926</v>
      </c>
      <c r="K34" s="919"/>
      <c r="L34" s="760">
        <v>7324463</v>
      </c>
      <c r="M34" s="760"/>
      <c r="N34" s="915">
        <v>5712052</v>
      </c>
    </row>
    <row r="35" spans="1:14" ht="12.75" customHeight="1">
      <c r="A35" s="768"/>
      <c r="B35" s="758" t="s">
        <v>512</v>
      </c>
      <c r="C35" s="919">
        <f>C34+1</f>
        <v>19</v>
      </c>
      <c r="D35" s="915"/>
      <c r="E35" s="915"/>
      <c r="F35" s="760"/>
      <c r="H35" s="760"/>
      <c r="J35" s="760"/>
      <c r="K35" s="919"/>
      <c r="L35" s="760"/>
      <c r="M35" s="760"/>
      <c r="N35" s="915">
        <f>D35</f>
        <v>0</v>
      </c>
    </row>
    <row r="36" spans="1:14" ht="12.75" customHeight="1">
      <c r="A36" s="768"/>
      <c r="B36" s="758" t="s">
        <v>513</v>
      </c>
      <c r="C36" s="919">
        <f>C35+1</f>
        <v>20</v>
      </c>
      <c r="D36" s="915"/>
      <c r="E36" s="915"/>
      <c r="F36" s="760"/>
      <c r="H36" s="760"/>
      <c r="J36" s="760"/>
      <c r="K36" s="919"/>
      <c r="L36" s="760"/>
      <c r="M36" s="760"/>
      <c r="N36" s="915">
        <f>D36</f>
        <v>0</v>
      </c>
    </row>
    <row r="37" spans="1:14" ht="12.75" customHeight="1">
      <c r="A37" s="768"/>
      <c r="B37" s="769" t="s">
        <v>1291</v>
      </c>
      <c r="C37" s="771">
        <f>C36+1</f>
        <v>21</v>
      </c>
      <c r="D37" s="914"/>
      <c r="E37" s="914"/>
      <c r="F37" s="772"/>
      <c r="G37" s="1364"/>
      <c r="H37" s="772"/>
      <c r="I37" s="1364"/>
      <c r="J37" s="772"/>
      <c r="K37" s="771"/>
      <c r="L37" s="772"/>
      <c r="M37" s="772"/>
      <c r="N37" s="915">
        <v>6263</v>
      </c>
    </row>
    <row r="38" spans="1:14" ht="12.75" customHeight="1" thickBot="1">
      <c r="A38" s="768"/>
      <c r="B38" s="982"/>
      <c r="C38" s="984">
        <f>C37+1</f>
        <v>22</v>
      </c>
      <c r="D38" s="983">
        <f>SUM(D29:D37)</f>
        <v>15058488</v>
      </c>
      <c r="E38" s="983"/>
      <c r="F38" s="985">
        <f>SUM(F29:F37)</f>
        <v>20377456</v>
      </c>
      <c r="G38" s="1367"/>
      <c r="H38" s="985">
        <f>SUM(H29:H37)</f>
        <v>7939452</v>
      </c>
      <c r="I38" s="1367"/>
      <c r="J38" s="985">
        <f>SUM(F38:I38)</f>
        <v>28316908</v>
      </c>
      <c r="K38" s="984"/>
      <c r="L38" s="985">
        <f>SUM(L29:L37)</f>
        <v>32081445</v>
      </c>
      <c r="M38" s="985"/>
      <c r="N38" s="983">
        <f>SUM(N29:N37)</f>
        <v>24317415</v>
      </c>
    </row>
    <row r="39" spans="2:14" ht="12.75" customHeight="1">
      <c r="B39" s="758"/>
      <c r="C39" s="752"/>
      <c r="D39" s="915"/>
      <c r="E39" s="915"/>
      <c r="F39" s="753"/>
      <c r="G39" s="841"/>
      <c r="H39" s="753"/>
      <c r="I39" s="841"/>
      <c r="J39" s="753"/>
      <c r="K39" s="752"/>
      <c r="L39" s="753"/>
      <c r="M39" s="753"/>
      <c r="N39" s="915"/>
    </row>
    <row r="40" spans="2:14" ht="12.75" customHeight="1">
      <c r="B40" s="1519"/>
      <c r="C40" s="752"/>
      <c r="D40" s="915"/>
      <c r="E40" s="915"/>
      <c r="F40" s="753"/>
      <c r="G40" s="841"/>
      <c r="H40" s="753"/>
      <c r="I40" s="841"/>
      <c r="J40" s="753"/>
      <c r="K40" s="752"/>
      <c r="L40" s="753"/>
      <c r="M40" s="753"/>
      <c r="N40" s="915"/>
    </row>
    <row r="41" spans="2:4" ht="12.75">
      <c r="B41" s="1622"/>
      <c r="C41" s="1623"/>
      <c r="D41" s="1623"/>
    </row>
    <row r="42" ht="12.75">
      <c r="B42" s="765"/>
    </row>
  </sheetData>
  <sheetProtection/>
  <mergeCells count="7">
    <mergeCell ref="L7:L8"/>
    <mergeCell ref="N7:N8"/>
    <mergeCell ref="A1:A3"/>
    <mergeCell ref="B2:N2"/>
    <mergeCell ref="B3:N3"/>
    <mergeCell ref="D5:J5"/>
    <mergeCell ref="L5:N5"/>
  </mergeCells>
  <printOptions/>
  <pageMargins left="0.3937007874015748" right="0.3937007874015748" top="0.5905511811023623" bottom="0.3937007874015748" header="0.3937007874015748" footer="0.3937007874015748"/>
  <pageSetup fitToHeight="1" fitToWidth="1" horizontalDpi="600" verticalDpi="600" orientation="landscape" scale="96" r:id="rId1"/>
  <headerFooter alignWithMargins="0">
    <oddHeader>&amp;L&amp;9Organisme __&amp;UMunicipalité XYZ&amp;U_______________________&amp;R&amp;9Code géographique __&amp;U99999&amp;U_____</oddHeader>
  </headerFooter>
</worksheet>
</file>

<file path=xl/worksheets/sheet44.xml><?xml version="1.0" encoding="utf-8"?>
<worksheet xmlns="http://schemas.openxmlformats.org/spreadsheetml/2006/main" xmlns:r="http://schemas.openxmlformats.org/officeDocument/2006/relationships">
  <sheetPr codeName="Feuil69"/>
  <dimension ref="A1:N49"/>
  <sheetViews>
    <sheetView showZeros="0" zoomScalePageLayoutView="0" workbookViewId="0" topLeftCell="C25">
      <selection activeCell="O44" sqref="O44"/>
    </sheetView>
  </sheetViews>
  <sheetFormatPr defaultColWidth="11.421875" defaultRowHeight="12.75"/>
  <cols>
    <col min="1" max="1" width="2.7109375" style="738" customWidth="1"/>
    <col min="2" max="2" width="42.421875" style="738" customWidth="1"/>
    <col min="3" max="3" width="2.7109375" style="738" customWidth="1"/>
    <col min="4" max="4" width="15.7109375" style="738" customWidth="1"/>
    <col min="5" max="5" width="1.7109375" style="738" customWidth="1"/>
    <col min="6" max="6" width="15.7109375" style="738" customWidth="1"/>
    <col min="7" max="7" width="1.7109375" style="924" customWidth="1"/>
    <col min="8" max="8" width="15.7109375" style="738" customWidth="1"/>
    <col min="9" max="9" width="1.7109375" style="924" customWidth="1"/>
    <col min="10" max="10" width="15.7109375" style="738" customWidth="1"/>
    <col min="11" max="11" width="1.7109375" style="924" customWidth="1"/>
    <col min="12" max="12" width="15.7109375" style="738" customWidth="1"/>
    <col min="13" max="13" width="1.7109375" style="738" customWidth="1"/>
    <col min="14" max="14" width="15.7109375" style="738" customWidth="1"/>
    <col min="15" max="16384" width="11.421875" style="738" customWidth="1"/>
  </cols>
  <sheetData>
    <row r="1" spans="1:2" ht="12.75" customHeight="1">
      <c r="A1" s="1949" t="s">
        <v>165</v>
      </c>
      <c r="B1" s="137"/>
    </row>
    <row r="2" spans="1:14" ht="12.75" customHeight="1">
      <c r="A2" s="1949"/>
      <c r="B2" s="1945" t="s">
        <v>704</v>
      </c>
      <c r="C2" s="1945"/>
      <c r="D2" s="1945"/>
      <c r="E2" s="1945"/>
      <c r="F2" s="1945"/>
      <c r="G2" s="1945"/>
      <c r="H2" s="1945"/>
      <c r="I2" s="1945"/>
      <c r="J2" s="1945"/>
      <c r="K2" s="1945"/>
      <c r="L2" s="1945"/>
      <c r="M2" s="1945"/>
      <c r="N2" s="1945"/>
    </row>
    <row r="3" spans="1:14" ht="12.75" customHeight="1">
      <c r="A3" s="1949"/>
      <c r="B3" s="1945" t="s">
        <v>613</v>
      </c>
      <c r="C3" s="1945"/>
      <c r="D3" s="1945"/>
      <c r="E3" s="1945"/>
      <c r="F3" s="1945"/>
      <c r="G3" s="1945"/>
      <c r="H3" s="1945"/>
      <c r="I3" s="1945"/>
      <c r="J3" s="1945"/>
      <c r="K3" s="1945"/>
      <c r="L3" s="1945"/>
      <c r="M3" s="1945"/>
      <c r="N3" s="1945"/>
    </row>
    <row r="4" spans="2:13" ht="12.75" customHeight="1">
      <c r="B4" s="740"/>
      <c r="C4" s="740"/>
      <c r="D4" s="740"/>
      <c r="E4" s="740"/>
      <c r="F4" s="740"/>
      <c r="G4" s="947"/>
      <c r="H4" s="740"/>
      <c r="I4" s="947"/>
      <c r="J4" s="740"/>
      <c r="K4" s="947"/>
      <c r="L4" s="740"/>
      <c r="M4" s="740"/>
    </row>
    <row r="5" spans="2:14" ht="12" customHeight="1">
      <c r="B5" s="758"/>
      <c r="C5" s="758"/>
      <c r="D5" s="1946" t="s">
        <v>525</v>
      </c>
      <c r="E5" s="1946"/>
      <c r="F5" s="1946"/>
      <c r="G5" s="1946"/>
      <c r="H5" s="1946"/>
      <c r="I5" s="1946"/>
      <c r="J5" s="1946"/>
      <c r="K5" s="765"/>
      <c r="L5" s="1946" t="s">
        <v>526</v>
      </c>
      <c r="M5" s="1946"/>
      <c r="N5" s="1946"/>
    </row>
    <row r="6" spans="2:14" ht="13.5" customHeight="1">
      <c r="B6" s="765"/>
      <c r="C6" s="765"/>
      <c r="D6" s="1637" t="s">
        <v>55</v>
      </c>
      <c r="E6" s="1396"/>
      <c r="F6" s="1950" t="s">
        <v>650</v>
      </c>
      <c r="G6" s="1950"/>
      <c r="H6" s="1950"/>
      <c r="I6" s="1950"/>
      <c r="J6" s="1950"/>
      <c r="K6" s="758"/>
      <c r="L6" s="740" t="s">
        <v>616</v>
      </c>
      <c r="M6" s="740"/>
      <c r="N6" s="730" t="s">
        <v>616</v>
      </c>
    </row>
    <row r="7" spans="2:14" ht="13.5" customHeight="1">
      <c r="B7" s="758"/>
      <c r="C7" s="758"/>
      <c r="D7" s="740" t="s">
        <v>895</v>
      </c>
      <c r="E7" s="819"/>
      <c r="F7" s="740" t="s">
        <v>895</v>
      </c>
      <c r="G7" s="740"/>
      <c r="H7" s="740" t="s">
        <v>54</v>
      </c>
      <c r="I7" s="740"/>
      <c r="J7" s="740" t="s">
        <v>1274</v>
      </c>
      <c r="K7" s="758"/>
      <c r="L7" s="1947">
        <v>2009</v>
      </c>
      <c r="M7" s="740"/>
      <c r="N7" s="1947">
        <v>2008</v>
      </c>
    </row>
    <row r="8" spans="2:14" ht="14.25" customHeight="1" thickBot="1">
      <c r="B8" s="774"/>
      <c r="C8" s="774"/>
      <c r="D8" s="744" t="s">
        <v>896</v>
      </c>
      <c r="E8" s="1397"/>
      <c r="F8" s="744" t="s">
        <v>896</v>
      </c>
      <c r="G8" s="744"/>
      <c r="H8" s="744" t="s">
        <v>22</v>
      </c>
      <c r="I8" s="744"/>
      <c r="J8" s="744"/>
      <c r="K8" s="774"/>
      <c r="L8" s="1948"/>
      <c r="M8" s="744"/>
      <c r="N8" s="1948"/>
    </row>
    <row r="9" spans="2:13" ht="12.75" customHeight="1">
      <c r="B9" s="745"/>
      <c r="C9" s="745"/>
      <c r="D9" s="958"/>
      <c r="E9" s="958"/>
      <c r="F9" s="958"/>
      <c r="G9" s="986"/>
      <c r="H9" s="958"/>
      <c r="I9" s="986"/>
      <c r="J9" s="958"/>
      <c r="K9" s="986"/>
      <c r="L9" s="958"/>
      <c r="M9" s="958"/>
    </row>
    <row r="10" spans="1:14" ht="12.75" customHeight="1">
      <c r="A10" s="761"/>
      <c r="B10" s="745" t="s">
        <v>875</v>
      </c>
      <c r="C10" s="752"/>
      <c r="D10" s="915"/>
      <c r="E10" s="915"/>
      <c r="F10" s="753"/>
      <c r="H10" s="753"/>
      <c r="J10" s="753"/>
      <c r="K10" s="752"/>
      <c r="L10" s="753"/>
      <c r="M10" s="753"/>
      <c r="N10" s="915"/>
    </row>
    <row r="11" spans="1:14" ht="12.75" customHeight="1">
      <c r="A11" s="761"/>
      <c r="B11" s="758" t="s">
        <v>120</v>
      </c>
      <c r="C11" s="919"/>
      <c r="D11" s="915"/>
      <c r="E11" s="915"/>
      <c r="F11" s="760"/>
      <c r="H11" s="760"/>
      <c r="J11" s="760"/>
      <c r="K11" s="919"/>
      <c r="L11" s="760"/>
      <c r="M11" s="760"/>
      <c r="N11" s="915"/>
    </row>
    <row r="12" spans="1:14" ht="12.75" customHeight="1">
      <c r="A12" s="768"/>
      <c r="B12" s="758" t="s">
        <v>514</v>
      </c>
      <c r="C12" s="919">
        <f>'S28-1  Analyse charges'!C38+1</f>
        <v>23</v>
      </c>
      <c r="D12" s="915">
        <v>2963700</v>
      </c>
      <c r="E12" s="915"/>
      <c r="F12" s="753">
        <v>2717428</v>
      </c>
      <c r="H12" s="753">
        <v>615795</v>
      </c>
      <c r="J12" s="753">
        <f>SUM(F12:I12)</f>
        <v>3333223</v>
      </c>
      <c r="K12" s="919"/>
      <c r="L12" s="753">
        <f>J12</f>
        <v>3333223</v>
      </c>
      <c r="M12" s="753"/>
      <c r="N12" s="915">
        <v>3062316</v>
      </c>
    </row>
    <row r="13" spans="1:14" ht="12.75" customHeight="1">
      <c r="A13" s="768"/>
      <c r="B13" s="758" t="s">
        <v>515</v>
      </c>
      <c r="C13" s="919">
        <f>C12+1</f>
        <v>24</v>
      </c>
      <c r="D13" s="915">
        <v>1915700</v>
      </c>
      <c r="E13" s="915"/>
      <c r="F13" s="753">
        <v>1971020</v>
      </c>
      <c r="H13" s="753">
        <v>1815131</v>
      </c>
      <c r="J13" s="753">
        <f>SUM(F13:I13)</f>
        <v>3786151</v>
      </c>
      <c r="K13" s="919"/>
      <c r="L13" s="753">
        <f>J13</f>
        <v>3786151</v>
      </c>
      <c r="M13" s="753"/>
      <c r="N13" s="915">
        <v>3155819</v>
      </c>
    </row>
    <row r="14" spans="1:14" ht="12.75" customHeight="1">
      <c r="A14" s="768"/>
      <c r="B14" s="758" t="s">
        <v>516</v>
      </c>
      <c r="C14" s="919">
        <f>C13+1</f>
        <v>25</v>
      </c>
      <c r="D14" s="915">
        <v>622400</v>
      </c>
      <c r="E14" s="915"/>
      <c r="F14" s="753">
        <v>615763</v>
      </c>
      <c r="H14" s="753">
        <v>1707103</v>
      </c>
      <c r="J14" s="753">
        <f>SUM(F14:I14)</f>
        <v>2322866</v>
      </c>
      <c r="K14" s="919"/>
      <c r="L14" s="753">
        <f>J14</f>
        <v>2322866</v>
      </c>
      <c r="M14" s="753"/>
      <c r="N14" s="915">
        <v>2287644</v>
      </c>
    </row>
    <row r="15" spans="1:14" ht="12.75" customHeight="1">
      <c r="A15" s="768"/>
      <c r="B15" s="758" t="s">
        <v>517</v>
      </c>
      <c r="C15" s="919">
        <f>C14+1</f>
        <v>26</v>
      </c>
      <c r="D15" s="915">
        <v>871400</v>
      </c>
      <c r="E15" s="915"/>
      <c r="F15" s="760">
        <v>749209</v>
      </c>
      <c r="H15" s="760">
        <v>1685188</v>
      </c>
      <c r="J15" s="760">
        <f>SUM(F15:I15)</f>
        <v>2434397</v>
      </c>
      <c r="K15" s="919"/>
      <c r="L15" s="753">
        <f>J15</f>
        <v>2434397</v>
      </c>
      <c r="M15" s="760"/>
      <c r="N15" s="915">
        <v>2347575</v>
      </c>
    </row>
    <row r="16" spans="1:14" ht="12.75" customHeight="1">
      <c r="A16" s="761"/>
      <c r="B16" s="758" t="s">
        <v>259</v>
      </c>
      <c r="C16" s="919"/>
      <c r="D16" s="915"/>
      <c r="E16" s="915"/>
      <c r="H16" s="760"/>
      <c r="J16" s="760"/>
      <c r="K16" s="919"/>
      <c r="L16" s="760"/>
      <c r="M16" s="760"/>
      <c r="N16" s="915"/>
    </row>
    <row r="17" spans="1:14" ht="12.75" customHeight="1">
      <c r="A17" s="761"/>
      <c r="B17" s="758" t="s">
        <v>518</v>
      </c>
      <c r="C17" s="957"/>
      <c r="D17" s="915"/>
      <c r="E17" s="915"/>
      <c r="H17" s="760"/>
      <c r="J17" s="760"/>
      <c r="K17" s="919"/>
      <c r="L17" s="760"/>
      <c r="M17" s="760"/>
      <c r="N17" s="915"/>
    </row>
    <row r="18" spans="1:14" ht="12.75" customHeight="1">
      <c r="A18" s="768"/>
      <c r="B18" s="758" t="s">
        <v>519</v>
      </c>
      <c r="C18" s="919">
        <f>C15+1</f>
        <v>27</v>
      </c>
      <c r="D18" s="915">
        <v>2437700</v>
      </c>
      <c r="E18" s="915"/>
      <c r="F18" s="760">
        <v>2274478</v>
      </c>
      <c r="H18" s="760">
        <v>642</v>
      </c>
      <c r="J18" s="760">
        <f>SUM(F18:I18)</f>
        <v>2275120</v>
      </c>
      <c r="K18" s="919"/>
      <c r="L18" s="753">
        <f>J18</f>
        <v>2275120</v>
      </c>
      <c r="M18" s="760"/>
      <c r="N18" s="915">
        <v>1735809</v>
      </c>
    </row>
    <row r="19" spans="1:14" ht="12.75" customHeight="1">
      <c r="A19" s="768"/>
      <c r="B19" s="758" t="s">
        <v>520</v>
      </c>
      <c r="C19" s="919">
        <f>C18+1</f>
        <v>28</v>
      </c>
      <c r="D19" s="915">
        <v>999700</v>
      </c>
      <c r="E19" s="915"/>
      <c r="F19" s="760">
        <v>847591</v>
      </c>
      <c r="H19" s="760">
        <v>239</v>
      </c>
      <c r="J19" s="760">
        <f>SUM(F19:I19)</f>
        <v>847830</v>
      </c>
      <c r="K19" s="919"/>
      <c r="L19" s="753">
        <f>J19</f>
        <v>847830</v>
      </c>
      <c r="M19" s="760"/>
      <c r="N19" s="915">
        <v>1045599</v>
      </c>
    </row>
    <row r="20" spans="1:14" ht="12.75" customHeight="1">
      <c r="A20" s="761"/>
      <c r="B20" s="758" t="s">
        <v>521</v>
      </c>
      <c r="C20" s="957"/>
      <c r="D20" s="915"/>
      <c r="E20" s="915"/>
      <c r="F20" s="760"/>
      <c r="H20" s="760"/>
      <c r="J20" s="760"/>
      <c r="K20" s="919"/>
      <c r="L20" s="760"/>
      <c r="M20" s="760"/>
      <c r="N20" s="915"/>
    </row>
    <row r="21" spans="1:14" ht="12.75" customHeight="1">
      <c r="A21" s="768"/>
      <c r="B21" s="758" t="s">
        <v>519</v>
      </c>
      <c r="C21" s="919">
        <f>C19+1</f>
        <v>29</v>
      </c>
      <c r="D21" s="915">
        <v>1313300</v>
      </c>
      <c r="E21" s="915"/>
      <c r="F21" s="760">
        <v>1099620</v>
      </c>
      <c r="H21" s="760">
        <v>140603</v>
      </c>
      <c r="J21" s="760">
        <f>SUM(F21:I21)</f>
        <v>1240223</v>
      </c>
      <c r="K21" s="919"/>
      <c r="L21" s="753">
        <f>J21</f>
        <v>1240223</v>
      </c>
      <c r="M21" s="760"/>
      <c r="N21" s="915">
        <v>1192924</v>
      </c>
    </row>
    <row r="22" spans="1:14" ht="12.75" customHeight="1">
      <c r="A22" s="768"/>
      <c r="B22" s="758" t="s">
        <v>522</v>
      </c>
      <c r="C22" s="919">
        <f aca="true" t="shared" si="0" ref="C22:C28">C21+1</f>
        <v>30</v>
      </c>
      <c r="D22" s="915">
        <v>407400</v>
      </c>
      <c r="E22" s="915"/>
      <c r="F22" s="760">
        <v>429113</v>
      </c>
      <c r="H22" s="760">
        <v>54868</v>
      </c>
      <c r="J22" s="760">
        <f>SUM(F22:I22)</f>
        <v>483981</v>
      </c>
      <c r="K22" s="919"/>
      <c r="L22" s="753">
        <f>J22</f>
        <v>483981</v>
      </c>
      <c r="M22" s="760"/>
      <c r="N22" s="915">
        <v>365785</v>
      </c>
    </row>
    <row r="23" spans="1:14" ht="12.75" customHeight="1">
      <c r="A23" s="768"/>
      <c r="B23" s="758" t="s">
        <v>1066</v>
      </c>
      <c r="C23" s="919">
        <f t="shared" si="0"/>
        <v>31</v>
      </c>
      <c r="D23" s="915">
        <v>30200</v>
      </c>
      <c r="E23" s="915"/>
      <c r="F23" s="760">
        <v>31095</v>
      </c>
      <c r="H23" s="760">
        <v>3976</v>
      </c>
      <c r="J23" s="760">
        <f>SUM(F23:I23)</f>
        <v>35071</v>
      </c>
      <c r="K23" s="919"/>
      <c r="L23" s="753">
        <f>J23</f>
        <v>35071</v>
      </c>
      <c r="M23" s="760"/>
      <c r="N23" s="915">
        <v>16881</v>
      </c>
    </row>
    <row r="24" spans="1:14" ht="12.75" customHeight="1">
      <c r="A24" s="768"/>
      <c r="B24" s="758" t="s">
        <v>1067</v>
      </c>
      <c r="C24" s="919">
        <f t="shared" si="0"/>
        <v>32</v>
      </c>
      <c r="D24" s="915"/>
      <c r="E24" s="915"/>
      <c r="F24" s="760"/>
      <c r="H24" s="760"/>
      <c r="J24" s="760"/>
      <c r="K24" s="919"/>
      <c r="L24" s="760"/>
      <c r="M24" s="760"/>
      <c r="N24" s="915">
        <f>D24</f>
        <v>0</v>
      </c>
    </row>
    <row r="25" spans="1:14" ht="12.75" customHeight="1">
      <c r="A25" s="768"/>
      <c r="B25" s="758" t="s">
        <v>121</v>
      </c>
      <c r="C25" s="919">
        <f t="shared" si="0"/>
        <v>33</v>
      </c>
      <c r="D25" s="915"/>
      <c r="E25" s="915"/>
      <c r="F25" s="760"/>
      <c r="H25" s="760"/>
      <c r="J25" s="760"/>
      <c r="K25" s="919"/>
      <c r="L25" s="760"/>
      <c r="M25" s="760"/>
      <c r="N25" s="915">
        <f>D25</f>
        <v>0</v>
      </c>
    </row>
    <row r="26" spans="1:14" ht="12.75" customHeight="1">
      <c r="A26" s="768"/>
      <c r="B26" s="758" t="s">
        <v>122</v>
      </c>
      <c r="C26" s="919">
        <f t="shared" si="0"/>
        <v>34</v>
      </c>
      <c r="D26" s="915"/>
      <c r="E26" s="915"/>
      <c r="F26" s="760"/>
      <c r="H26" s="760"/>
      <c r="J26" s="760"/>
      <c r="K26" s="919"/>
      <c r="L26" s="760"/>
      <c r="M26" s="760"/>
      <c r="N26" s="915">
        <f>D26</f>
        <v>0</v>
      </c>
    </row>
    <row r="27" spans="1:14" ht="12.75" customHeight="1">
      <c r="A27" s="768"/>
      <c r="B27" s="769" t="s">
        <v>1291</v>
      </c>
      <c r="C27" s="771">
        <f t="shared" si="0"/>
        <v>35</v>
      </c>
      <c r="D27" s="914">
        <v>36200</v>
      </c>
      <c r="E27" s="914"/>
      <c r="F27" s="772"/>
      <c r="G27" s="1364"/>
      <c r="H27" s="772"/>
      <c r="I27" s="1364"/>
      <c r="J27" s="772"/>
      <c r="K27" s="771"/>
      <c r="L27" s="772"/>
      <c r="M27" s="772"/>
      <c r="N27" s="915"/>
    </row>
    <row r="28" spans="1:14" ht="12.75" customHeight="1" thickBot="1">
      <c r="A28" s="768"/>
      <c r="B28" s="982"/>
      <c r="C28" s="984">
        <f t="shared" si="0"/>
        <v>36</v>
      </c>
      <c r="D28" s="983">
        <f>SUM(D12:D27)</f>
        <v>11597700</v>
      </c>
      <c r="E28" s="983"/>
      <c r="F28" s="985">
        <f>SUM(F12:F27)</f>
        <v>10735317</v>
      </c>
      <c r="G28" s="1367"/>
      <c r="H28" s="985">
        <f>SUM(H12:H27)</f>
        <v>6023545</v>
      </c>
      <c r="I28" s="1367"/>
      <c r="J28" s="985">
        <f>SUM(F28:I28)</f>
        <v>16758862</v>
      </c>
      <c r="K28" s="984"/>
      <c r="L28" s="985">
        <v>16758862</v>
      </c>
      <c r="M28" s="985"/>
      <c r="N28" s="983">
        <f>SUM(N12:N27)</f>
        <v>15210352</v>
      </c>
    </row>
    <row r="29" spans="1:13" ht="12.75" customHeight="1">
      <c r="A29" s="761"/>
      <c r="B29" s="745"/>
      <c r="C29" s="745"/>
      <c r="D29" s="958"/>
      <c r="E29" s="958"/>
      <c r="F29" s="958"/>
      <c r="G29" s="986"/>
      <c r="H29" s="958"/>
      <c r="I29" s="986"/>
      <c r="J29" s="958"/>
      <c r="K29" s="986"/>
      <c r="L29" s="958"/>
      <c r="M29" s="958"/>
    </row>
    <row r="30" spans="1:13" ht="12.75" customHeight="1">
      <c r="A30" s="761"/>
      <c r="B30" s="745" t="s">
        <v>100</v>
      </c>
      <c r="C30" s="745"/>
      <c r="D30" s="766"/>
      <c r="E30" s="766"/>
      <c r="F30" s="766"/>
      <c r="G30" s="946"/>
      <c r="H30" s="766"/>
      <c r="I30" s="946"/>
      <c r="J30" s="766"/>
      <c r="K30" s="946"/>
      <c r="L30" s="766"/>
      <c r="M30" s="766"/>
    </row>
    <row r="31" spans="1:14" ht="12.75" customHeight="1">
      <c r="A31" s="768"/>
      <c r="B31" s="758" t="s">
        <v>123</v>
      </c>
      <c r="C31" s="919">
        <f>'S28-2  Analyse charges (2)'!C28+1</f>
        <v>37</v>
      </c>
      <c r="D31" s="915">
        <v>277100</v>
      </c>
      <c r="E31" s="915"/>
      <c r="F31" s="760">
        <v>393440</v>
      </c>
      <c r="H31" s="760"/>
      <c r="J31" s="760">
        <f>SUM(F31:I31)</f>
        <v>393440</v>
      </c>
      <c r="K31" s="919"/>
      <c r="L31" s="753">
        <f>J31</f>
        <v>393440</v>
      </c>
      <c r="M31" s="760"/>
      <c r="N31" s="915">
        <v>219854</v>
      </c>
    </row>
    <row r="32" spans="1:14" ht="12.75" customHeight="1">
      <c r="A32" s="768"/>
      <c r="B32" s="758" t="s">
        <v>450</v>
      </c>
      <c r="C32" s="919">
        <f>C31+1</f>
        <v>38</v>
      </c>
      <c r="D32" s="915"/>
      <c r="E32" s="915"/>
      <c r="F32" s="760"/>
      <c r="H32" s="760"/>
      <c r="J32" s="760"/>
      <c r="K32" s="919"/>
      <c r="L32" s="760"/>
      <c r="M32" s="760"/>
      <c r="N32" s="915">
        <f>D32</f>
        <v>0</v>
      </c>
    </row>
    <row r="33" spans="1:14" ht="12.75" customHeight="1">
      <c r="A33" s="768"/>
      <c r="B33" s="769" t="s">
        <v>1291</v>
      </c>
      <c r="C33" s="771">
        <f>C32+1</f>
        <v>39</v>
      </c>
      <c r="D33" s="914">
        <v>15500</v>
      </c>
      <c r="E33" s="914"/>
      <c r="F33" s="772">
        <v>55812</v>
      </c>
      <c r="G33" s="1364"/>
      <c r="H33" s="772"/>
      <c r="I33" s="1364"/>
      <c r="J33" s="772">
        <f>SUM(F33:I33)</f>
        <v>55812</v>
      </c>
      <c r="K33" s="771"/>
      <c r="L33" s="753">
        <f>J33</f>
        <v>55812</v>
      </c>
      <c r="M33" s="772"/>
      <c r="N33" s="915">
        <v>13363</v>
      </c>
    </row>
    <row r="34" spans="1:14" ht="12.75" customHeight="1" thickBot="1">
      <c r="A34" s="768"/>
      <c r="B34" s="987"/>
      <c r="C34" s="984">
        <f>C33+1</f>
        <v>40</v>
      </c>
      <c r="D34" s="983">
        <f>SUM(D31:D33)</f>
        <v>292600</v>
      </c>
      <c r="E34" s="983"/>
      <c r="F34" s="985">
        <f>SUM(F31:F33)</f>
        <v>449252</v>
      </c>
      <c r="G34" s="1367"/>
      <c r="H34" s="985">
        <f>SUM(H31:H33)</f>
        <v>0</v>
      </c>
      <c r="I34" s="1367"/>
      <c r="J34" s="985">
        <f>SUM(F34:I34)</f>
        <v>449252</v>
      </c>
      <c r="K34" s="984"/>
      <c r="L34" s="985">
        <v>449252</v>
      </c>
      <c r="M34" s="985"/>
      <c r="N34" s="983">
        <f>SUM(N31:N33)</f>
        <v>233217</v>
      </c>
    </row>
    <row r="35" spans="1:14" ht="12.75" customHeight="1">
      <c r="A35" s="761"/>
      <c r="B35" s="749"/>
      <c r="C35" s="752"/>
      <c r="D35" s="915"/>
      <c r="E35" s="915"/>
      <c r="F35" s="753"/>
      <c r="G35" s="841"/>
      <c r="H35" s="753"/>
      <c r="I35" s="841"/>
      <c r="J35" s="753"/>
      <c r="K35" s="752"/>
      <c r="L35" s="753"/>
      <c r="M35" s="753"/>
      <c r="N35" s="915"/>
    </row>
    <row r="36" spans="1:14" ht="12.75" customHeight="1">
      <c r="A36" s="761"/>
      <c r="B36" s="745" t="s">
        <v>1072</v>
      </c>
      <c r="C36" s="919"/>
      <c r="D36" s="988"/>
      <c r="E36" s="988"/>
      <c r="F36" s="760"/>
      <c r="H36" s="760"/>
      <c r="J36" s="760"/>
      <c r="K36" s="919"/>
      <c r="L36" s="760"/>
      <c r="M36" s="760"/>
      <c r="N36" s="915"/>
    </row>
    <row r="37" spans="1:14" ht="12.75" customHeight="1">
      <c r="A37" s="761"/>
      <c r="B37" s="745" t="s">
        <v>1073</v>
      </c>
      <c r="C37" s="919"/>
      <c r="D37" s="988"/>
      <c r="E37" s="988"/>
      <c r="F37" s="760"/>
      <c r="H37" s="760"/>
      <c r="J37" s="760"/>
      <c r="K37" s="919"/>
      <c r="L37" s="760"/>
      <c r="M37" s="760"/>
      <c r="N37" s="915"/>
    </row>
    <row r="38" spans="1:14" ht="12.75" customHeight="1">
      <c r="A38" s="768"/>
      <c r="B38" s="758" t="s">
        <v>124</v>
      </c>
      <c r="C38" s="919">
        <f>C34+1</f>
        <v>41</v>
      </c>
      <c r="D38" s="915">
        <v>2765000</v>
      </c>
      <c r="E38" s="915"/>
      <c r="F38" s="760">
        <v>2073479</v>
      </c>
      <c r="H38" s="760">
        <v>80255</v>
      </c>
      <c r="J38" s="760">
        <f>SUM(F38:I38)</f>
        <v>2153734</v>
      </c>
      <c r="K38" s="919"/>
      <c r="L38" s="753">
        <f>J38</f>
        <v>2153734</v>
      </c>
      <c r="M38" s="760"/>
      <c r="N38" s="915">
        <v>2143082</v>
      </c>
    </row>
    <row r="39" spans="1:14" ht="12.75" customHeight="1">
      <c r="A39" s="761"/>
      <c r="B39" s="758" t="s">
        <v>125</v>
      </c>
      <c r="C39" s="957"/>
      <c r="D39" s="915"/>
      <c r="E39" s="915"/>
      <c r="F39" s="760"/>
      <c r="H39" s="760"/>
      <c r="J39" s="760"/>
      <c r="K39" s="919"/>
      <c r="L39" s="760"/>
      <c r="M39" s="760"/>
      <c r="N39" s="915"/>
    </row>
    <row r="40" spans="1:14" ht="12.75" customHeight="1">
      <c r="A40" s="768"/>
      <c r="B40" s="758" t="s">
        <v>1068</v>
      </c>
      <c r="C40" s="919">
        <f>C38+1</f>
        <v>42</v>
      </c>
      <c r="D40" s="915"/>
      <c r="E40" s="915"/>
      <c r="F40" s="760"/>
      <c r="H40" s="760"/>
      <c r="J40" s="760"/>
      <c r="K40" s="919"/>
      <c r="L40" s="760"/>
      <c r="M40" s="760"/>
      <c r="N40" s="915">
        <f>D40</f>
        <v>0</v>
      </c>
    </row>
    <row r="41" spans="1:14" ht="12.75" customHeight="1">
      <c r="A41" s="768"/>
      <c r="B41" s="758" t="s">
        <v>1069</v>
      </c>
      <c r="C41" s="919">
        <f>C40+1</f>
        <v>43</v>
      </c>
      <c r="D41" s="915">
        <v>300000</v>
      </c>
      <c r="E41" s="915"/>
      <c r="F41" s="760">
        <v>182287</v>
      </c>
      <c r="H41" s="760"/>
      <c r="J41" s="760">
        <f>SUM(F41:I41)</f>
        <v>182287</v>
      </c>
      <c r="K41" s="919"/>
      <c r="L41" s="753">
        <f>J41</f>
        <v>182287</v>
      </c>
      <c r="M41" s="760"/>
      <c r="N41" s="915">
        <v>128768</v>
      </c>
    </row>
    <row r="42" spans="1:14" ht="12.75" customHeight="1">
      <c r="A42" s="761"/>
      <c r="B42" s="758" t="s">
        <v>126</v>
      </c>
      <c r="C42" s="919"/>
      <c r="D42" s="915"/>
      <c r="E42" s="915"/>
      <c r="F42" s="760"/>
      <c r="H42" s="760"/>
      <c r="J42" s="760"/>
      <c r="K42" s="919"/>
      <c r="L42" s="760"/>
      <c r="M42" s="760"/>
      <c r="N42" s="915"/>
    </row>
    <row r="43" spans="1:14" ht="12.75" customHeight="1">
      <c r="A43" s="768"/>
      <c r="B43" s="758" t="s">
        <v>1070</v>
      </c>
      <c r="C43" s="919">
        <f>C41+1</f>
        <v>44</v>
      </c>
      <c r="D43" s="915">
        <v>60000</v>
      </c>
      <c r="E43" s="915"/>
      <c r="F43" s="760">
        <v>236185</v>
      </c>
      <c r="H43" s="760">
        <v>69203</v>
      </c>
      <c r="J43" s="760">
        <f>SUM(F43:I43)</f>
        <v>305388</v>
      </c>
      <c r="K43" s="919"/>
      <c r="L43" s="753">
        <f>J43</f>
        <v>305388</v>
      </c>
      <c r="M43" s="760"/>
      <c r="N43" s="915">
        <v>391204</v>
      </c>
    </row>
    <row r="44" spans="1:14" ht="12.75" customHeight="1">
      <c r="A44" s="768"/>
      <c r="B44" s="758" t="s">
        <v>1071</v>
      </c>
      <c r="C44" s="919">
        <f>C43+1</f>
        <v>45</v>
      </c>
      <c r="D44" s="915">
        <v>296400</v>
      </c>
      <c r="E44" s="915"/>
      <c r="F44" s="760">
        <v>189077</v>
      </c>
      <c r="H44" s="760">
        <v>55401</v>
      </c>
      <c r="J44" s="760">
        <f>SUM(F44:I44)</f>
        <v>244478</v>
      </c>
      <c r="K44" s="919"/>
      <c r="L44" s="753">
        <f>J44</f>
        <v>244478</v>
      </c>
      <c r="M44" s="760"/>
      <c r="N44" s="915">
        <v>142217</v>
      </c>
    </row>
    <row r="45" spans="1:14" ht="12.75" customHeight="1">
      <c r="A45" s="768"/>
      <c r="B45" s="758" t="s">
        <v>765</v>
      </c>
      <c r="C45" s="919">
        <f>C44+1</f>
        <v>46</v>
      </c>
      <c r="D45" s="915">
        <v>41000</v>
      </c>
      <c r="E45" s="915"/>
      <c r="F45" s="760">
        <v>17580</v>
      </c>
      <c r="H45" s="760">
        <v>5151</v>
      </c>
      <c r="J45" s="760">
        <f>SUM(F45:I45)</f>
        <v>22731</v>
      </c>
      <c r="K45" s="919"/>
      <c r="L45" s="753">
        <f>J45</f>
        <v>22731</v>
      </c>
      <c r="M45" s="760"/>
      <c r="N45" s="915">
        <v>21952</v>
      </c>
    </row>
    <row r="46" spans="1:14" ht="12.75" customHeight="1">
      <c r="A46" s="768"/>
      <c r="B46" s="769" t="s">
        <v>1291</v>
      </c>
      <c r="C46" s="771">
        <f>C45+1</f>
        <v>47</v>
      </c>
      <c r="D46" s="914"/>
      <c r="E46" s="914"/>
      <c r="F46" s="772">
        <v>45588</v>
      </c>
      <c r="G46" s="1364"/>
      <c r="H46" s="772"/>
      <c r="I46" s="1364"/>
      <c r="J46" s="772">
        <f>SUM(F46:I46)</f>
        <v>45588</v>
      </c>
      <c r="K46" s="771"/>
      <c r="L46" s="753">
        <f>J46</f>
        <v>45588</v>
      </c>
      <c r="M46" s="772"/>
      <c r="N46" s="915">
        <v>274596</v>
      </c>
    </row>
    <row r="47" spans="1:14" ht="12.75" customHeight="1" thickBot="1">
      <c r="A47" s="761"/>
      <c r="B47" s="982"/>
      <c r="C47" s="984">
        <f>C46+1</f>
        <v>48</v>
      </c>
      <c r="D47" s="983">
        <f>SUM(D38:D46)</f>
        <v>3462400</v>
      </c>
      <c r="E47" s="983"/>
      <c r="F47" s="985">
        <f>SUM(F38:F46)</f>
        <v>2744196</v>
      </c>
      <c r="G47" s="1367"/>
      <c r="H47" s="985">
        <f>SUM(H38:H46)</f>
        <v>210010</v>
      </c>
      <c r="I47" s="1367"/>
      <c r="J47" s="985">
        <f>SUM(F47:I47)</f>
        <v>2954206</v>
      </c>
      <c r="K47" s="984"/>
      <c r="L47" s="985">
        <f>SUM(L38:L46)</f>
        <v>2954206</v>
      </c>
      <c r="M47" s="985"/>
      <c r="N47" s="983">
        <f>SUM(N38:N46)</f>
        <v>3101819</v>
      </c>
    </row>
    <row r="48" ht="12.75">
      <c r="B48" s="1519"/>
    </row>
    <row r="49" ht="12.75">
      <c r="B49" s="765"/>
    </row>
  </sheetData>
  <sheetProtection/>
  <mergeCells count="8">
    <mergeCell ref="F6:J6"/>
    <mergeCell ref="L7:L8"/>
    <mergeCell ref="N7:N8"/>
    <mergeCell ref="A1:A3"/>
    <mergeCell ref="D5:J5"/>
    <mergeCell ref="L5:N5"/>
    <mergeCell ref="B2:N2"/>
    <mergeCell ref="B3:N3"/>
  </mergeCells>
  <printOptions/>
  <pageMargins left="0.3937007874015748" right="0.3937007874015748" top="0.5905511811023623" bottom="0.3937007874015748" header="0.3937007874015748" footer="0.3937007874015748"/>
  <pageSetup horizontalDpi="600" verticalDpi="600" orientation="landscape" scale="88" r:id="rId1"/>
  <headerFooter alignWithMargins="0">
    <oddHeader>&amp;L&amp;9Organisme __&amp;UMunicipalité XYZ&amp;U_______________________&amp;R&amp;9Code géographique __&amp;U99999&amp;U_____</oddHeader>
  </headerFooter>
</worksheet>
</file>

<file path=xl/worksheets/sheet45.xml><?xml version="1.0" encoding="utf-8"?>
<worksheet xmlns="http://schemas.openxmlformats.org/spreadsheetml/2006/main" xmlns:r="http://schemas.openxmlformats.org/officeDocument/2006/relationships">
  <sheetPr codeName="Feuil74"/>
  <dimension ref="A1:AB44"/>
  <sheetViews>
    <sheetView showZeros="0" zoomScalePageLayoutView="0" workbookViewId="0" topLeftCell="C17">
      <selection activeCell="O39" sqref="O39"/>
    </sheetView>
  </sheetViews>
  <sheetFormatPr defaultColWidth="11.421875" defaultRowHeight="12.75"/>
  <cols>
    <col min="1" max="1" width="2.57421875" style="738" customWidth="1"/>
    <col min="2" max="2" width="38.7109375" style="738" customWidth="1"/>
    <col min="3" max="3" width="2.8515625" style="738" customWidth="1"/>
    <col min="4" max="4" width="15.7109375" style="738" customWidth="1"/>
    <col min="5" max="5" width="1.7109375" style="738" customWidth="1"/>
    <col min="6" max="6" width="15.7109375" style="738" customWidth="1"/>
    <col min="7" max="7" width="1.7109375" style="924" customWidth="1"/>
    <col min="8" max="8" width="15.7109375" style="738" customWidth="1"/>
    <col min="9" max="9" width="1.7109375" style="924" customWidth="1"/>
    <col min="10" max="10" width="15.7109375" style="738" customWidth="1"/>
    <col min="11" max="11" width="1.7109375" style="924" customWidth="1"/>
    <col min="12" max="12" width="15.7109375" style="738" customWidth="1"/>
    <col min="13" max="13" width="1.7109375" style="738" customWidth="1"/>
    <col min="14" max="14" width="15.7109375" style="738" customWidth="1"/>
    <col min="15" max="16384" width="11.421875" style="738" customWidth="1"/>
  </cols>
  <sheetData>
    <row r="1" spans="1:2" ht="12.75">
      <c r="A1" s="1949" t="s">
        <v>166</v>
      </c>
      <c r="B1" s="137"/>
    </row>
    <row r="2" spans="1:14" ht="12.75" customHeight="1">
      <c r="A2" s="1949"/>
      <c r="B2" s="1945" t="s">
        <v>705</v>
      </c>
      <c r="C2" s="1945"/>
      <c r="D2" s="1945"/>
      <c r="E2" s="1945"/>
      <c r="F2" s="1945"/>
      <c r="G2" s="1945"/>
      <c r="H2" s="1945"/>
      <c r="I2" s="1945"/>
      <c r="J2" s="1945"/>
      <c r="K2" s="1945"/>
      <c r="L2" s="1945"/>
      <c r="M2" s="1945"/>
      <c r="N2" s="1945"/>
    </row>
    <row r="3" spans="1:14" ht="12.75" customHeight="1">
      <c r="A3" s="1949"/>
      <c r="B3" s="1945" t="s">
        <v>613</v>
      </c>
      <c r="C3" s="1945"/>
      <c r="D3" s="1945"/>
      <c r="E3" s="1945"/>
      <c r="F3" s="1945"/>
      <c r="G3" s="1945"/>
      <c r="H3" s="1945"/>
      <c r="I3" s="1945"/>
      <c r="J3" s="1945"/>
      <c r="K3" s="1945"/>
      <c r="L3" s="1945"/>
      <c r="M3" s="1945"/>
      <c r="N3" s="1945"/>
    </row>
    <row r="4" spans="2:13" ht="12.75" customHeight="1">
      <c r="B4" s="740"/>
      <c r="C4" s="740"/>
      <c r="D4" s="740"/>
      <c r="E4" s="740"/>
      <c r="F4" s="740"/>
      <c r="G4" s="947"/>
      <c r="H4" s="740"/>
      <c r="I4" s="947"/>
      <c r="J4" s="740"/>
      <c r="K4" s="947"/>
      <c r="L4" s="740"/>
      <c r="M4" s="740"/>
    </row>
    <row r="5" spans="2:14" ht="12" customHeight="1">
      <c r="B5" s="758"/>
      <c r="C5" s="758"/>
      <c r="D5" s="1946" t="s">
        <v>525</v>
      </c>
      <c r="E5" s="1946"/>
      <c r="F5" s="1946"/>
      <c r="G5" s="1946"/>
      <c r="H5" s="1946"/>
      <c r="I5" s="1946"/>
      <c r="J5" s="1946"/>
      <c r="K5" s="765"/>
      <c r="L5" s="1946" t="s">
        <v>526</v>
      </c>
      <c r="M5" s="1946"/>
      <c r="N5" s="1946"/>
    </row>
    <row r="6" spans="2:14" ht="13.5" customHeight="1">
      <c r="B6" s="765"/>
      <c r="C6" s="765"/>
      <c r="D6" s="1637" t="s">
        <v>55</v>
      </c>
      <c r="E6" s="1396"/>
      <c r="F6" s="1950" t="s">
        <v>650</v>
      </c>
      <c r="G6" s="1950"/>
      <c r="H6" s="1950"/>
      <c r="I6" s="1950"/>
      <c r="J6" s="1950"/>
      <c r="K6" s="758"/>
      <c r="L6" s="740" t="s">
        <v>616</v>
      </c>
      <c r="M6" s="740"/>
      <c r="N6" s="730" t="s">
        <v>616</v>
      </c>
    </row>
    <row r="7" spans="2:14" ht="13.5" customHeight="1">
      <c r="B7" s="758"/>
      <c r="C7" s="758"/>
      <c r="D7" s="740" t="s">
        <v>895</v>
      </c>
      <c r="E7" s="819"/>
      <c r="F7" s="740" t="s">
        <v>895</v>
      </c>
      <c r="G7" s="740"/>
      <c r="H7" s="740" t="s">
        <v>54</v>
      </c>
      <c r="I7" s="740"/>
      <c r="J7" s="740" t="s">
        <v>1274</v>
      </c>
      <c r="K7" s="758"/>
      <c r="L7" s="1947">
        <v>2009</v>
      </c>
      <c r="M7" s="740"/>
      <c r="N7" s="1947">
        <v>2008</v>
      </c>
    </row>
    <row r="8" spans="2:14" ht="14.25" customHeight="1" thickBot="1">
      <c r="B8" s="774"/>
      <c r="C8" s="774"/>
      <c r="D8" s="744" t="s">
        <v>896</v>
      </c>
      <c r="E8" s="1397"/>
      <c r="F8" s="744" t="s">
        <v>896</v>
      </c>
      <c r="G8" s="744"/>
      <c r="H8" s="744" t="s">
        <v>22</v>
      </c>
      <c r="I8" s="744"/>
      <c r="J8" s="744"/>
      <c r="K8" s="774"/>
      <c r="L8" s="1948"/>
      <c r="M8" s="744"/>
      <c r="N8" s="1948"/>
    </row>
    <row r="9" spans="1:13" ht="12.75" customHeight="1">
      <c r="A9" s="761"/>
      <c r="B9" s="745"/>
      <c r="C9" s="745"/>
      <c r="D9" s="958"/>
      <c r="E9" s="958"/>
      <c r="F9" s="958"/>
      <c r="G9" s="986"/>
      <c r="H9" s="958"/>
      <c r="I9" s="986"/>
      <c r="J9" s="958"/>
      <c r="K9" s="986"/>
      <c r="L9" s="958"/>
      <c r="M9" s="958"/>
    </row>
    <row r="10" spans="1:14" ht="12.75" customHeight="1">
      <c r="A10" s="761"/>
      <c r="B10" s="745" t="s">
        <v>170</v>
      </c>
      <c r="C10" s="919"/>
      <c r="D10" s="915"/>
      <c r="E10" s="915"/>
      <c r="F10" s="760"/>
      <c r="H10" s="760"/>
      <c r="J10" s="760"/>
      <c r="K10" s="919"/>
      <c r="L10" s="760"/>
      <c r="M10" s="760"/>
      <c r="N10" s="915"/>
    </row>
    <row r="11" spans="1:14" ht="12.75" customHeight="1">
      <c r="A11" s="761"/>
      <c r="B11" s="758" t="s">
        <v>454</v>
      </c>
      <c r="C11" s="919"/>
      <c r="D11" s="915"/>
      <c r="E11" s="915"/>
      <c r="F11" s="760"/>
      <c r="H11" s="760"/>
      <c r="J11" s="760"/>
      <c r="K11" s="919"/>
      <c r="L11" s="760"/>
      <c r="M11" s="760"/>
      <c r="N11" s="915"/>
    </row>
    <row r="12" spans="1:14" ht="12.75" customHeight="1">
      <c r="A12" s="768"/>
      <c r="B12" s="758" t="s">
        <v>1074</v>
      </c>
      <c r="C12" s="919">
        <f>'S28-2  Analyse charges (2)'!C47+1</f>
        <v>49</v>
      </c>
      <c r="D12" s="915">
        <v>301200</v>
      </c>
      <c r="E12" s="915"/>
      <c r="F12" s="760">
        <v>273806</v>
      </c>
      <c r="H12" s="760">
        <v>54510</v>
      </c>
      <c r="J12" s="760">
        <f aca="true" t="shared" si="0" ref="J12:J19">SUM(F12:I12)</f>
        <v>328316</v>
      </c>
      <c r="K12" s="919"/>
      <c r="L12" s="760">
        <f>J12</f>
        <v>328316</v>
      </c>
      <c r="M12" s="760"/>
      <c r="N12" s="915">
        <v>314562</v>
      </c>
    </row>
    <row r="13" spans="1:14" ht="12.75" customHeight="1">
      <c r="A13" s="768"/>
      <c r="B13" s="758" t="s">
        <v>1075</v>
      </c>
      <c r="C13" s="919">
        <f aca="true" t="shared" si="1" ref="C13:C19">C12+1</f>
        <v>50</v>
      </c>
      <c r="D13" s="915">
        <v>2632500</v>
      </c>
      <c r="E13" s="915"/>
      <c r="F13" s="760">
        <v>2462811</v>
      </c>
      <c r="H13" s="760">
        <v>490304</v>
      </c>
      <c r="J13" s="760">
        <f t="shared" si="0"/>
        <v>2953115</v>
      </c>
      <c r="K13" s="919"/>
      <c r="L13" s="760">
        <f>J13</f>
        <v>2953115</v>
      </c>
      <c r="M13" s="760"/>
      <c r="N13" s="915">
        <v>2815710</v>
      </c>
    </row>
    <row r="14" spans="1:14" ht="12.75" customHeight="1">
      <c r="A14" s="768"/>
      <c r="B14" s="758" t="s">
        <v>1076</v>
      </c>
      <c r="C14" s="919">
        <f t="shared" si="1"/>
        <v>51</v>
      </c>
      <c r="D14" s="915">
        <v>175700</v>
      </c>
      <c r="E14" s="915"/>
      <c r="F14" s="760">
        <v>155083</v>
      </c>
      <c r="H14" s="760">
        <v>30874</v>
      </c>
      <c r="J14" s="760">
        <f t="shared" si="0"/>
        <v>185957</v>
      </c>
      <c r="K14" s="919"/>
      <c r="L14" s="760">
        <f>J14</f>
        <v>185957</v>
      </c>
      <c r="M14" s="760"/>
      <c r="N14" s="915">
        <v>246655</v>
      </c>
    </row>
    <row r="15" spans="1:14" ht="12.75" customHeight="1">
      <c r="A15" s="768"/>
      <c r="B15" s="758" t="s">
        <v>880</v>
      </c>
      <c r="C15" s="919">
        <f t="shared" si="1"/>
        <v>52</v>
      </c>
      <c r="D15" s="915">
        <f>3005300</f>
        <v>3005300</v>
      </c>
      <c r="E15" s="915"/>
      <c r="F15" s="760">
        <f>2777512</f>
        <v>2777512</v>
      </c>
      <c r="H15" s="760">
        <v>553025</v>
      </c>
      <c r="J15" s="760">
        <f t="shared" si="0"/>
        <v>3330537</v>
      </c>
      <c r="K15" s="919"/>
      <c r="L15" s="760">
        <f>J15</f>
        <v>3330537</v>
      </c>
      <c r="M15" s="760"/>
      <c r="N15" s="915">
        <v>3297255</v>
      </c>
    </row>
    <row r="16" spans="1:14" ht="12.75" customHeight="1">
      <c r="A16" s="768"/>
      <c r="B16" s="758" t="s">
        <v>1077</v>
      </c>
      <c r="C16" s="919">
        <f t="shared" si="1"/>
        <v>53</v>
      </c>
      <c r="D16" s="915">
        <v>299553</v>
      </c>
      <c r="E16" s="915"/>
      <c r="F16" s="760">
        <v>370856</v>
      </c>
      <c r="H16" s="760">
        <v>78435</v>
      </c>
      <c r="J16" s="760">
        <f t="shared" si="0"/>
        <v>449291</v>
      </c>
      <c r="K16" s="919"/>
      <c r="L16" s="760">
        <v>673179</v>
      </c>
      <c r="M16" s="760"/>
      <c r="N16" s="915">
        <v>708854</v>
      </c>
    </row>
    <row r="17" spans="1:14" ht="12.75" customHeight="1">
      <c r="A17" s="768"/>
      <c r="B17" s="758" t="s">
        <v>1078</v>
      </c>
      <c r="C17" s="919">
        <f t="shared" si="1"/>
        <v>54</v>
      </c>
      <c r="D17" s="915">
        <v>148800</v>
      </c>
      <c r="E17" s="915"/>
      <c r="F17" s="760">
        <v>148937</v>
      </c>
      <c r="H17" s="760">
        <v>29651</v>
      </c>
      <c r="J17" s="760">
        <f t="shared" si="0"/>
        <v>178588</v>
      </c>
      <c r="K17" s="919"/>
      <c r="L17" s="760">
        <f>J17</f>
        <v>178588</v>
      </c>
      <c r="M17" s="760"/>
      <c r="N17" s="915">
        <v>145380</v>
      </c>
    </row>
    <row r="18" spans="1:14" ht="12.75" customHeight="1">
      <c r="A18" s="768"/>
      <c r="B18" s="769" t="s">
        <v>765</v>
      </c>
      <c r="C18" s="771">
        <f t="shared" si="1"/>
        <v>55</v>
      </c>
      <c r="D18" s="914">
        <v>528500</v>
      </c>
      <c r="E18" s="914"/>
      <c r="F18" s="772">
        <v>435256</v>
      </c>
      <c r="G18" s="1364"/>
      <c r="H18" s="772">
        <v>86652</v>
      </c>
      <c r="I18" s="1364"/>
      <c r="J18" s="772">
        <f t="shared" si="0"/>
        <v>521908</v>
      </c>
      <c r="K18" s="771"/>
      <c r="L18" s="760">
        <f>J18</f>
        <v>521908</v>
      </c>
      <c r="M18" s="772"/>
      <c r="N18" s="915">
        <v>552019</v>
      </c>
    </row>
    <row r="19" spans="1:14" ht="12.75" customHeight="1">
      <c r="A19" s="768"/>
      <c r="B19" s="965"/>
      <c r="C19" s="967">
        <f t="shared" si="1"/>
        <v>56</v>
      </c>
      <c r="D19" s="966">
        <f>SUM(D12:D18)</f>
        <v>7091553</v>
      </c>
      <c r="E19" s="914"/>
      <c r="F19" s="968">
        <f>SUM(F12:F18)</f>
        <v>6624261</v>
      </c>
      <c r="G19" s="1364"/>
      <c r="H19" s="968">
        <f>SUM(H12:H18)</f>
        <v>1323451</v>
      </c>
      <c r="I19" s="1364"/>
      <c r="J19" s="968">
        <f t="shared" si="0"/>
        <v>7947712</v>
      </c>
      <c r="K19" s="967"/>
      <c r="L19" s="968">
        <f>SUM(L12:L18)</f>
        <v>8171600</v>
      </c>
      <c r="M19" s="968"/>
      <c r="N19" s="966">
        <f>SUM(N12:N18)</f>
        <v>8080435</v>
      </c>
    </row>
    <row r="20" spans="1:14" ht="12.75" customHeight="1">
      <c r="A20" s="761"/>
      <c r="B20" s="758" t="s">
        <v>455</v>
      </c>
      <c r="C20" s="752"/>
      <c r="D20" s="915"/>
      <c r="E20" s="915"/>
      <c r="F20" s="753"/>
      <c r="H20" s="753"/>
      <c r="J20" s="753"/>
      <c r="K20" s="752"/>
      <c r="L20" s="753"/>
      <c r="M20" s="753"/>
      <c r="N20" s="915"/>
    </row>
    <row r="21" spans="1:14" ht="12.75" customHeight="1">
      <c r="A21" s="768"/>
      <c r="B21" s="758" t="s">
        <v>1074</v>
      </c>
      <c r="C21" s="919">
        <f>C19+1</f>
        <v>57</v>
      </c>
      <c r="D21" s="915">
        <v>3389300</v>
      </c>
      <c r="E21" s="915"/>
      <c r="F21" s="760">
        <v>3650668</v>
      </c>
      <c r="H21" s="760">
        <v>187379</v>
      </c>
      <c r="J21" s="760">
        <f>SUM(F21:I21)</f>
        <v>3838047</v>
      </c>
      <c r="K21" s="919"/>
      <c r="L21" s="760">
        <f>J21</f>
        <v>3838047</v>
      </c>
      <c r="M21" s="760"/>
      <c r="N21" s="915">
        <v>2769561</v>
      </c>
    </row>
    <row r="22" spans="1:14" ht="12.75" customHeight="1">
      <c r="A22" s="768"/>
      <c r="B22" s="758" t="s">
        <v>456</v>
      </c>
      <c r="C22" s="919">
        <f>C21+1</f>
        <v>58</v>
      </c>
      <c r="D22" s="915">
        <v>2549700</v>
      </c>
      <c r="E22" s="915"/>
      <c r="F22" s="753">
        <v>2425880</v>
      </c>
      <c r="H22" s="753">
        <v>157066</v>
      </c>
      <c r="J22" s="753">
        <f>SUM(F22:I22)</f>
        <v>2582946</v>
      </c>
      <c r="K22" s="919"/>
      <c r="L22" s="760">
        <f>J22</f>
        <v>2582946</v>
      </c>
      <c r="M22" s="753"/>
      <c r="N22" s="915">
        <v>2437805</v>
      </c>
    </row>
    <row r="23" spans="1:14" ht="12.75" customHeight="1">
      <c r="A23" s="761"/>
      <c r="B23" s="758" t="s">
        <v>1079</v>
      </c>
      <c r="C23" s="919"/>
      <c r="D23" s="915"/>
      <c r="E23" s="915"/>
      <c r="F23" s="753"/>
      <c r="H23" s="753"/>
      <c r="J23" s="753"/>
      <c r="K23" s="919"/>
      <c r="L23" s="753"/>
      <c r="M23" s="753"/>
      <c r="N23" s="915"/>
    </row>
    <row r="24" spans="1:14" ht="12.75" customHeight="1">
      <c r="A24" s="768"/>
      <c r="B24" s="758" t="s">
        <v>1080</v>
      </c>
      <c r="C24" s="919">
        <f>C22+1</f>
        <v>59</v>
      </c>
      <c r="D24" s="915"/>
      <c r="E24" s="915"/>
      <c r="F24" s="753"/>
      <c r="H24" s="753"/>
      <c r="J24" s="753"/>
      <c r="K24" s="919"/>
      <c r="L24" s="753"/>
      <c r="M24" s="753"/>
      <c r="N24" s="915"/>
    </row>
    <row r="25" spans="1:14" ht="12.75" customHeight="1">
      <c r="A25" s="768"/>
      <c r="B25" s="758" t="s">
        <v>1081</v>
      </c>
      <c r="C25" s="919">
        <f>C24+1</f>
        <v>60</v>
      </c>
      <c r="D25" s="915">
        <v>45000</v>
      </c>
      <c r="E25" s="915"/>
      <c r="F25" s="753"/>
      <c r="H25" s="753"/>
      <c r="J25" s="753"/>
      <c r="K25" s="919"/>
      <c r="L25" s="753"/>
      <c r="M25" s="753"/>
      <c r="N25" s="915">
        <v>451</v>
      </c>
    </row>
    <row r="26" spans="1:14" ht="12.75" customHeight="1">
      <c r="A26" s="768"/>
      <c r="B26" s="769" t="s">
        <v>765</v>
      </c>
      <c r="C26" s="771">
        <f>C25+1</f>
        <v>61</v>
      </c>
      <c r="D26" s="914">
        <v>397200</v>
      </c>
      <c r="E26" s="914"/>
      <c r="F26" s="772">
        <v>175843</v>
      </c>
      <c r="G26" s="1364"/>
      <c r="H26" s="772">
        <v>9026</v>
      </c>
      <c r="I26" s="1364"/>
      <c r="J26" s="772">
        <f>SUM(F26:I26)</f>
        <v>184869</v>
      </c>
      <c r="K26" s="771"/>
      <c r="L26" s="760">
        <f>J26</f>
        <v>184869</v>
      </c>
      <c r="M26" s="772"/>
      <c r="N26" s="915">
        <v>60733</v>
      </c>
    </row>
    <row r="27" spans="1:14" ht="12.75" customHeight="1">
      <c r="A27" s="768"/>
      <c r="B27" s="769"/>
      <c r="C27" s="771">
        <f>C26+1</f>
        <v>62</v>
      </c>
      <c r="D27" s="914">
        <f>SUM(D21:D26)</f>
        <v>6381200</v>
      </c>
      <c r="E27" s="914"/>
      <c r="F27" s="772">
        <f>SUM(F21:F26)</f>
        <v>6252391</v>
      </c>
      <c r="G27" s="1364"/>
      <c r="H27" s="772">
        <f>SUM(H21:H26)</f>
        <v>353471</v>
      </c>
      <c r="I27" s="1364"/>
      <c r="J27" s="772">
        <f>SUM(F27:I27)</f>
        <v>6605862</v>
      </c>
      <c r="K27" s="771"/>
      <c r="L27" s="968">
        <v>6605862</v>
      </c>
      <c r="M27" s="772"/>
      <c r="N27" s="966">
        <f>SUM(N21:N26)</f>
        <v>5268550</v>
      </c>
    </row>
    <row r="28" spans="1:14" ht="12.75" customHeight="1" thickBot="1">
      <c r="A28" s="768"/>
      <c r="B28" s="982"/>
      <c r="C28" s="984">
        <f>C27+1</f>
        <v>63</v>
      </c>
      <c r="D28" s="983">
        <f>D19+D27</f>
        <v>13472753</v>
      </c>
      <c r="E28" s="983"/>
      <c r="F28" s="983">
        <f>F19+F27</f>
        <v>12876652</v>
      </c>
      <c r="G28" s="1367"/>
      <c r="H28" s="983">
        <f>H19+H27</f>
        <v>1676922</v>
      </c>
      <c r="I28" s="1367"/>
      <c r="J28" s="983">
        <f>SUM(F28:I28)</f>
        <v>14553574</v>
      </c>
      <c r="K28" s="984"/>
      <c r="L28" s="983">
        <f>L19+L27</f>
        <v>14777462</v>
      </c>
      <c r="M28" s="983"/>
      <c r="N28" s="983">
        <f>N19+N27</f>
        <v>13348985</v>
      </c>
    </row>
    <row r="29" spans="1:14" ht="12.75" customHeight="1">
      <c r="A29" s="761"/>
      <c r="B29" s="759"/>
      <c r="C29" s="752"/>
      <c r="D29" s="915"/>
      <c r="E29" s="915"/>
      <c r="F29" s="753"/>
      <c r="H29" s="753"/>
      <c r="J29" s="753"/>
      <c r="K29" s="752"/>
      <c r="L29" s="753"/>
      <c r="M29" s="753"/>
      <c r="N29" s="915"/>
    </row>
    <row r="30" spans="1:14" ht="12.75" customHeight="1" thickBot="1">
      <c r="A30" s="768"/>
      <c r="B30" s="743" t="s">
        <v>101</v>
      </c>
      <c r="C30" s="776">
        <f>C28+1</f>
        <v>64</v>
      </c>
      <c r="D30" s="918"/>
      <c r="E30" s="918"/>
      <c r="F30" s="917"/>
      <c r="G30" s="1365"/>
      <c r="H30" s="917"/>
      <c r="I30" s="1365"/>
      <c r="J30" s="917"/>
      <c r="K30" s="776"/>
      <c r="L30" s="917"/>
      <c r="M30" s="917"/>
      <c r="N30" s="918"/>
    </row>
    <row r="31" spans="1:14" ht="12.75" customHeight="1">
      <c r="A31" s="761"/>
      <c r="B31" s="745"/>
      <c r="C31" s="752"/>
      <c r="D31" s="915"/>
      <c r="E31" s="915"/>
      <c r="F31" s="753"/>
      <c r="H31" s="753"/>
      <c r="J31" s="753"/>
      <c r="K31" s="752"/>
      <c r="L31" s="753"/>
      <c r="M31" s="753"/>
      <c r="N31" s="915"/>
    </row>
    <row r="32" spans="1:14" ht="12.75" customHeight="1">
      <c r="A32" s="761"/>
      <c r="B32" s="745" t="s">
        <v>102</v>
      </c>
      <c r="C32" s="919"/>
      <c r="D32" s="915"/>
      <c r="E32" s="915"/>
      <c r="F32" s="760"/>
      <c r="H32" s="760"/>
      <c r="J32" s="760"/>
      <c r="K32" s="919"/>
      <c r="L32" s="760"/>
      <c r="M32" s="760"/>
      <c r="N32" s="915"/>
    </row>
    <row r="33" spans="1:14" ht="12.75" customHeight="1">
      <c r="A33" s="761"/>
      <c r="B33" s="758" t="s">
        <v>753</v>
      </c>
      <c r="C33" s="919"/>
      <c r="D33" s="915"/>
      <c r="E33" s="915"/>
      <c r="F33" s="760"/>
      <c r="H33" s="760"/>
      <c r="J33" s="760"/>
      <c r="K33" s="919"/>
      <c r="L33" s="760"/>
      <c r="M33" s="760"/>
      <c r="N33" s="915"/>
    </row>
    <row r="34" spans="1:14" ht="12.75" customHeight="1">
      <c r="A34" s="768"/>
      <c r="B34" s="758" t="s">
        <v>1082</v>
      </c>
      <c r="C34" s="919">
        <f>C30+1</f>
        <v>65</v>
      </c>
      <c r="D34" s="915">
        <v>9624676</v>
      </c>
      <c r="E34" s="915"/>
      <c r="F34" s="753">
        <v>9341633</v>
      </c>
      <c r="H34" s="1538"/>
      <c r="J34" s="753">
        <v>9341633</v>
      </c>
      <c r="K34" s="919"/>
      <c r="L34" s="753">
        <v>9405847</v>
      </c>
      <c r="M34" s="753"/>
      <c r="N34" s="915">
        <v>8945425</v>
      </c>
    </row>
    <row r="35" spans="1:14" ht="12.75" customHeight="1">
      <c r="A35" s="768"/>
      <c r="B35" s="758" t="s">
        <v>1083</v>
      </c>
      <c r="C35" s="919">
        <f>C34+1</f>
        <v>66</v>
      </c>
      <c r="D35" s="915">
        <v>381200</v>
      </c>
      <c r="E35" s="915"/>
      <c r="F35" s="753">
        <v>397485</v>
      </c>
      <c r="H35" s="1538"/>
      <c r="J35" s="753">
        <v>397485</v>
      </c>
      <c r="K35" s="919"/>
      <c r="L35" s="753">
        <v>401711</v>
      </c>
      <c r="M35" s="753"/>
      <c r="N35" s="915">
        <v>377383</v>
      </c>
    </row>
    <row r="36" spans="1:14" ht="12.75" customHeight="1">
      <c r="A36" s="761"/>
      <c r="B36" s="758" t="s">
        <v>1084</v>
      </c>
      <c r="C36" s="752"/>
      <c r="D36" s="915"/>
      <c r="E36" s="915"/>
      <c r="F36" s="753"/>
      <c r="H36" s="753"/>
      <c r="J36" s="753"/>
      <c r="K36" s="752"/>
      <c r="L36" s="753"/>
      <c r="M36" s="753"/>
      <c r="N36" s="915"/>
    </row>
    <row r="37" spans="1:14" ht="12.75" customHeight="1">
      <c r="A37" s="768"/>
      <c r="B37" s="758" t="s">
        <v>32</v>
      </c>
      <c r="C37" s="752">
        <f>C35+1</f>
        <v>67</v>
      </c>
      <c r="D37" s="915"/>
      <c r="E37" s="915"/>
      <c r="F37" s="753">
        <v>93700</v>
      </c>
      <c r="H37" s="1538"/>
      <c r="J37" s="753">
        <v>93700</v>
      </c>
      <c r="K37" s="752"/>
      <c r="L37" s="760">
        <f>J37</f>
        <v>93700</v>
      </c>
      <c r="M37" s="753"/>
      <c r="N37" s="915">
        <v>57100</v>
      </c>
    </row>
    <row r="38" spans="1:14" ht="12.75" customHeight="1">
      <c r="A38" s="768"/>
      <c r="B38" s="769" t="s">
        <v>765</v>
      </c>
      <c r="C38" s="771">
        <f>C37+1</f>
        <v>68</v>
      </c>
      <c r="D38" s="914">
        <v>308925</v>
      </c>
      <c r="E38" s="914"/>
      <c r="F38" s="772">
        <v>323</v>
      </c>
      <c r="G38" s="1364"/>
      <c r="H38" s="1539"/>
      <c r="I38" s="1364"/>
      <c r="J38" s="772">
        <v>323</v>
      </c>
      <c r="K38" s="771"/>
      <c r="L38" s="772">
        <v>5112</v>
      </c>
      <c r="M38" s="772"/>
      <c r="N38" s="915">
        <v>379848</v>
      </c>
    </row>
    <row r="39" spans="1:14" ht="12.75" customHeight="1" thickBot="1">
      <c r="A39" s="768"/>
      <c r="B39" s="982"/>
      <c r="C39" s="984">
        <f>C38+1</f>
        <v>69</v>
      </c>
      <c r="D39" s="983">
        <f>SUM(D34:D38)</f>
        <v>10314801</v>
      </c>
      <c r="E39" s="983"/>
      <c r="F39" s="985">
        <f>SUM(F34:F38)</f>
        <v>9833141</v>
      </c>
      <c r="G39" s="1367"/>
      <c r="H39" s="1540">
        <f>SUM(H34:H38)</f>
        <v>0</v>
      </c>
      <c r="I39" s="1367"/>
      <c r="J39" s="985">
        <f>SUM(J34:J38)</f>
        <v>9833141</v>
      </c>
      <c r="K39" s="984"/>
      <c r="L39" s="985">
        <f>SUM(L34:L38)</f>
        <v>9906370</v>
      </c>
      <c r="M39" s="985"/>
      <c r="N39" s="983">
        <f>SUM(N34:N38)</f>
        <v>9759756</v>
      </c>
    </row>
    <row r="40" spans="1:28" s="137" customFormat="1" ht="14.25" customHeight="1">
      <c r="A40" s="366"/>
      <c r="B40" s="63"/>
      <c r="C40" s="297"/>
      <c r="D40" s="590"/>
      <c r="E40" s="242"/>
      <c r="F40" s="586"/>
      <c r="G40" s="297"/>
      <c r="H40" s="120"/>
      <c r="I40" s="297"/>
      <c r="J40" s="120"/>
      <c r="K40" s="242"/>
      <c r="L40" s="537"/>
      <c r="M40" s="297"/>
      <c r="N40" s="120"/>
      <c r="O40" s="242"/>
      <c r="P40" s="537"/>
      <c r="Q40" s="297"/>
      <c r="R40" s="141"/>
      <c r="S40" s="242"/>
      <c r="T40" s="537"/>
      <c r="U40" s="297"/>
      <c r="V40" s="366"/>
      <c r="W40" s="242"/>
      <c r="X40" s="537"/>
      <c r="Y40" s="297"/>
      <c r="Z40" s="599"/>
      <c r="AA40" s="242"/>
      <c r="AB40" s="598"/>
    </row>
    <row r="41" spans="1:14" ht="12.75" customHeight="1" thickBot="1">
      <c r="A41" s="768"/>
      <c r="B41" s="743" t="s">
        <v>56</v>
      </c>
      <c r="C41" s="776">
        <f>C39+1</f>
        <v>70</v>
      </c>
      <c r="D41" s="1714">
        <v>17100000</v>
      </c>
      <c r="E41" s="1715"/>
      <c r="F41" s="1714">
        <v>17063053</v>
      </c>
      <c r="G41" s="1716" t="s">
        <v>1279</v>
      </c>
      <c r="H41" s="1714">
        <f>F41</f>
        <v>17063053</v>
      </c>
      <c r="I41" s="879" t="s">
        <v>1280</v>
      </c>
      <c r="J41" s="1403"/>
      <c r="K41" s="927"/>
      <c r="L41" s="1403"/>
      <c r="M41" s="743"/>
      <c r="N41" s="1404"/>
    </row>
    <row r="42" spans="2:13" ht="12.75" customHeight="1">
      <c r="B42" s="745"/>
      <c r="C42" s="745"/>
      <c r="D42" s="958"/>
      <c r="E42" s="958"/>
      <c r="F42" s="745"/>
      <c r="G42" s="959"/>
      <c r="H42" s="745"/>
      <c r="I42" s="959"/>
      <c r="J42" s="745"/>
      <c r="K42" s="959"/>
      <c r="L42" s="745"/>
      <c r="M42" s="745"/>
    </row>
    <row r="43" spans="2:14" ht="12.75">
      <c r="B43" s="765"/>
      <c r="H43" s="830"/>
      <c r="J43" s="1718"/>
      <c r="L43" s="1718"/>
      <c r="N43" s="1718"/>
    </row>
    <row r="44" spans="2:14" ht="12.75">
      <c r="B44" s="1622"/>
      <c r="L44" s="1717"/>
      <c r="N44" s="762"/>
    </row>
  </sheetData>
  <sheetProtection/>
  <mergeCells count="8">
    <mergeCell ref="F6:J6"/>
    <mergeCell ref="L7:L8"/>
    <mergeCell ref="N7:N8"/>
    <mergeCell ref="A1:A3"/>
    <mergeCell ref="D5:J5"/>
    <mergeCell ref="L5:N5"/>
    <mergeCell ref="B2:N2"/>
    <mergeCell ref="B3:N3"/>
  </mergeCells>
  <printOptions/>
  <pageMargins left="0.3937007874015748" right="0.3937007874015748" top="0.5905511811023623" bottom="0.3937007874015748" header="0.3937007874015748" footer="0.3937007874015748"/>
  <pageSetup horizontalDpi="600" verticalDpi="600" orientation="landscape" scale="90" r:id="rId1"/>
  <headerFooter alignWithMargins="0">
    <oddHeader>&amp;L&amp;9Organisme __&amp;UMunicipalité XYZ&amp;U_______________________&amp;R&amp;9Code géographique __&amp;U99999&amp;U_____</oddHeader>
  </headerFooter>
</worksheet>
</file>

<file path=xl/worksheets/sheet46.xml><?xml version="1.0" encoding="utf-8"?>
<worksheet xmlns="http://schemas.openxmlformats.org/spreadsheetml/2006/main" xmlns:r="http://schemas.openxmlformats.org/officeDocument/2006/relationships">
  <sheetPr codeName="Feuil23"/>
  <dimension ref="A2:G47"/>
  <sheetViews>
    <sheetView zoomScalePageLayoutView="0" workbookViewId="0" topLeftCell="A13">
      <selection activeCell="S40" sqref="S40"/>
    </sheetView>
  </sheetViews>
  <sheetFormatPr defaultColWidth="11.421875" defaultRowHeight="12.75"/>
  <cols>
    <col min="1" max="16384" width="11.421875" style="1" customWidth="1"/>
  </cols>
  <sheetData>
    <row r="2" spans="1:7" ht="12.75">
      <c r="A2" s="68"/>
      <c r="B2" s="64"/>
      <c r="C2" s="64"/>
      <c r="D2" s="64"/>
      <c r="E2" s="64"/>
      <c r="F2" s="64"/>
      <c r="G2" s="64"/>
    </row>
    <row r="4" ht="12.75">
      <c r="A4" s="21"/>
    </row>
    <row r="6" spans="2:7" ht="12.75">
      <c r="B6" s="19"/>
      <c r="C6" s="19"/>
      <c r="D6" s="19"/>
      <c r="E6" s="19"/>
      <c r="F6" s="19"/>
      <c r="G6" s="19"/>
    </row>
    <row r="7" spans="1:7" ht="20.25">
      <c r="A7" s="1356"/>
      <c r="B7" s="1356"/>
      <c r="C7" s="1356"/>
      <c r="D7" s="1356"/>
      <c r="E7" s="1356"/>
      <c r="F7" s="1356"/>
      <c r="G7" s="1356"/>
    </row>
    <row r="8" ht="30" customHeight="1"/>
    <row r="9" spans="2:7" ht="12.75">
      <c r="B9" s="64"/>
      <c r="C9" s="64"/>
      <c r="D9" s="64"/>
      <c r="E9" s="64"/>
      <c r="F9" s="64"/>
      <c r="G9" s="64"/>
    </row>
    <row r="15" spans="1:7" ht="20.25">
      <c r="A15" s="1951" t="s">
        <v>873</v>
      </c>
      <c r="B15" s="1951"/>
      <c r="C15" s="1951"/>
      <c r="D15" s="1951"/>
      <c r="E15" s="1951"/>
      <c r="F15" s="1951"/>
      <c r="G15" s="1951"/>
    </row>
    <row r="47" spans="1:7" ht="18">
      <c r="A47" s="1355"/>
      <c r="B47" s="1355"/>
      <c r="C47" s="1355"/>
      <c r="D47" s="1355"/>
      <c r="E47" s="1355"/>
      <c r="F47" s="1355"/>
      <c r="G47" s="1355"/>
    </row>
  </sheetData>
  <sheetProtection/>
  <mergeCells count="1">
    <mergeCell ref="A15:G15"/>
  </mergeCells>
  <printOptions horizontalCentered="1"/>
  <pageMargins left="0.7874015748031497" right="0.7874015748031497" top="0.7874015748031497" bottom="0.7874015748031497" header="0.3937007874015748" footer="0.3937007874015748"/>
  <pageSetup horizontalDpi="300" verticalDpi="300" orientation="portrait" r:id="rId1"/>
  <headerFooter alignWithMargins="0">
    <oddFooter>&amp;R
</oddFooter>
  </headerFooter>
</worksheet>
</file>

<file path=xl/worksheets/sheet47.xml><?xml version="1.0" encoding="utf-8"?>
<worksheet xmlns="http://schemas.openxmlformats.org/spreadsheetml/2006/main" xmlns:r="http://schemas.openxmlformats.org/officeDocument/2006/relationships">
  <sheetPr codeName="Feuil29"/>
  <dimension ref="A1:H44"/>
  <sheetViews>
    <sheetView zoomScalePageLayoutView="0" workbookViewId="0" topLeftCell="A17">
      <selection activeCell="I28" sqref="I28"/>
    </sheetView>
  </sheetViews>
  <sheetFormatPr defaultColWidth="11.421875" defaultRowHeight="12.75"/>
  <cols>
    <col min="1" max="2" width="11.421875" style="1" customWidth="1"/>
    <col min="3" max="3" width="6.140625" style="1" customWidth="1"/>
    <col min="4" max="4" width="11.421875" style="1" customWidth="1"/>
    <col min="5" max="5" width="36.00390625" style="1" customWidth="1"/>
    <col min="6" max="6" width="0.13671875" style="1" hidden="1" customWidth="1"/>
    <col min="8" max="8" width="5.421875" style="1" customWidth="1"/>
    <col min="9" max="16384" width="11.421875" style="1" customWidth="1"/>
  </cols>
  <sheetData>
    <row r="1" ht="12.75">
      <c r="H1" s="1327"/>
    </row>
    <row r="2" spans="1:8" ht="12.75">
      <c r="A2" s="68" t="s">
        <v>1313</v>
      </c>
      <c r="B2" s="64"/>
      <c r="C2" s="64"/>
      <c r="D2" s="64"/>
      <c r="E2" s="64"/>
      <c r="F2" s="64"/>
      <c r="H2" s="1330"/>
    </row>
    <row r="3" spans="1:8" ht="12.75">
      <c r="A3" s="68"/>
      <c r="B3" s="64"/>
      <c r="C3" s="64"/>
      <c r="D3" s="64"/>
      <c r="E3" s="64"/>
      <c r="F3" s="64"/>
      <c r="H3" s="1330"/>
    </row>
    <row r="4" spans="1:8" ht="12.75">
      <c r="A4" s="554"/>
      <c r="E4" s="301"/>
      <c r="F4" s="301"/>
      <c r="H4" s="1806" t="s">
        <v>1314</v>
      </c>
    </row>
    <row r="5" spans="1:8" ht="12.75">
      <c r="A5" s="554"/>
      <c r="E5" s="301"/>
      <c r="F5" s="301"/>
      <c r="H5" s="5" t="s">
        <v>980</v>
      </c>
    </row>
    <row r="7" spans="1:8" ht="12.75">
      <c r="A7" s="4" t="s">
        <v>476</v>
      </c>
      <c r="B7" s="301"/>
      <c r="C7" s="301"/>
      <c r="D7" s="632"/>
      <c r="H7" s="1327"/>
    </row>
    <row r="8" spans="1:8" ht="12.75">
      <c r="A8" s="31" t="s">
        <v>148</v>
      </c>
      <c r="B8" s="301"/>
      <c r="C8" s="301"/>
      <c r="D8" s="632"/>
      <c r="H8" s="1329">
        <v>31</v>
      </c>
    </row>
    <row r="9" spans="1:8" ht="12.75">
      <c r="A9" s="31" t="s">
        <v>963</v>
      </c>
      <c r="B9" s="301"/>
      <c r="C9" s="301"/>
      <c r="D9" s="632"/>
      <c r="H9" s="1329">
        <f>H8+1</f>
        <v>32</v>
      </c>
    </row>
    <row r="10" spans="1:8" ht="12.75">
      <c r="A10" s="31" t="s">
        <v>964</v>
      </c>
      <c r="B10" s="301"/>
      <c r="C10" s="301"/>
      <c r="D10" s="632"/>
      <c r="H10" s="1329">
        <f>H9+1</f>
        <v>33</v>
      </c>
    </row>
    <row r="11" spans="1:8" ht="12.75">
      <c r="A11" s="31" t="s">
        <v>965</v>
      </c>
      <c r="B11" s="301"/>
      <c r="C11" s="301"/>
      <c r="D11" s="632"/>
      <c r="H11" s="1329">
        <f>H10+1</f>
        <v>34</v>
      </c>
    </row>
    <row r="12" spans="1:8" ht="12.75">
      <c r="A12" s="31" t="s">
        <v>306</v>
      </c>
      <c r="B12" s="301"/>
      <c r="C12" s="301"/>
      <c r="D12" s="632"/>
      <c r="H12" s="1329">
        <f>H11</f>
        <v>34</v>
      </c>
    </row>
    <row r="13" spans="1:8" ht="12.75">
      <c r="A13" s="31"/>
      <c r="H13" s="1329"/>
    </row>
    <row r="14" spans="1:8" ht="12.75">
      <c r="A14" s="4" t="s">
        <v>477</v>
      </c>
      <c r="H14" s="1329"/>
    </row>
    <row r="15" spans="1:8" ht="12.75" customHeight="1">
      <c r="A15" s="4" t="s">
        <v>783</v>
      </c>
      <c r="H15" s="1329"/>
    </row>
    <row r="16" spans="1:8" ht="12.75">
      <c r="A16" s="1" t="s">
        <v>706</v>
      </c>
      <c r="H16" s="1329">
        <f>H12+2</f>
        <v>36</v>
      </c>
    </row>
    <row r="17" spans="1:8" ht="12.75">
      <c r="A17" s="1" t="s">
        <v>707</v>
      </c>
      <c r="H17" s="1329">
        <f>H12+2</f>
        <v>36</v>
      </c>
    </row>
    <row r="18" spans="1:8" ht="12.75">
      <c r="A18" s="31" t="s">
        <v>708</v>
      </c>
      <c r="H18" s="1329">
        <f>H16+1</f>
        <v>37</v>
      </c>
    </row>
    <row r="19" spans="1:8" ht="12.75">
      <c r="A19" s="31" t="s">
        <v>709</v>
      </c>
      <c r="D19" s="31"/>
      <c r="H19" s="1329">
        <f>H18+1</f>
        <v>38</v>
      </c>
    </row>
    <row r="20" spans="1:8" ht="12.75" customHeight="1">
      <c r="A20" s="120" t="s">
        <v>782</v>
      </c>
      <c r="D20" s="31"/>
      <c r="H20" s="1329">
        <f>H19+1</f>
        <v>39</v>
      </c>
    </row>
    <row r="21" spans="1:8" ht="12.75" customHeight="1">
      <c r="A21" s="4" t="s">
        <v>784</v>
      </c>
      <c r="H21" s="1329"/>
    </row>
    <row r="22" spans="1:8" ht="12.75" customHeight="1">
      <c r="A22" s="31" t="s">
        <v>231</v>
      </c>
      <c r="H22" s="1329">
        <f>H20+1</f>
        <v>40</v>
      </c>
    </row>
    <row r="23" spans="1:8" ht="12.75">
      <c r="A23" s="31" t="s">
        <v>1151</v>
      </c>
      <c r="H23" s="1329">
        <f>H22+1</f>
        <v>41</v>
      </c>
    </row>
    <row r="24" spans="1:8" ht="12.75" customHeight="1">
      <c r="A24" s="1" t="s">
        <v>1443</v>
      </c>
      <c r="H24" s="1329">
        <f>H23+2</f>
        <v>43</v>
      </c>
    </row>
    <row r="25" spans="1:8" ht="12.75" customHeight="1">
      <c r="A25" s="1" t="s">
        <v>408</v>
      </c>
      <c r="D25" s="31"/>
      <c r="H25" s="1329">
        <f>H24</f>
        <v>43</v>
      </c>
    </row>
    <row r="26" spans="1:8" ht="12.75" customHeight="1">
      <c r="A26" s="31" t="s">
        <v>1445</v>
      </c>
      <c r="D26" s="31"/>
      <c r="H26" s="1329">
        <f aca="true" t="shared" si="0" ref="H26:H32">H25+1</f>
        <v>44</v>
      </c>
    </row>
    <row r="27" spans="1:8" ht="12.75" customHeight="1">
      <c r="A27" s="1" t="s">
        <v>1200</v>
      </c>
      <c r="D27" s="31"/>
      <c r="H27" s="1329">
        <f t="shared" si="0"/>
        <v>45</v>
      </c>
    </row>
    <row r="28" spans="1:8" ht="12.75" customHeight="1">
      <c r="A28" s="137" t="s">
        <v>558</v>
      </c>
      <c r="D28" s="31"/>
      <c r="H28" s="1329">
        <f t="shared" si="0"/>
        <v>46</v>
      </c>
    </row>
    <row r="29" spans="1:8" ht="12.75" customHeight="1">
      <c r="A29" s="137" t="s">
        <v>559</v>
      </c>
      <c r="D29" s="31"/>
      <c r="H29" s="1329">
        <f t="shared" si="0"/>
        <v>47</v>
      </c>
    </row>
    <row r="30" spans="1:8" ht="12.75" customHeight="1">
      <c r="A30" s="137" t="s">
        <v>560</v>
      </c>
      <c r="D30" s="31"/>
      <c r="H30" s="1329">
        <f t="shared" si="0"/>
        <v>48</v>
      </c>
    </row>
    <row r="31" spans="1:8" ht="12.75" customHeight="1">
      <c r="A31" s="19" t="s">
        <v>409</v>
      </c>
      <c r="D31" s="31"/>
      <c r="H31" s="1329">
        <f t="shared" si="0"/>
        <v>49</v>
      </c>
    </row>
    <row r="32" spans="1:8" ht="12.75" customHeight="1">
      <c r="A32" s="1" t="s">
        <v>1446</v>
      </c>
      <c r="D32" s="31"/>
      <c r="H32" s="1329">
        <f t="shared" si="0"/>
        <v>50</v>
      </c>
    </row>
    <row r="33" spans="1:8" ht="12.75" customHeight="1">
      <c r="A33" s="1" t="s">
        <v>1447</v>
      </c>
      <c r="D33" s="31"/>
      <c r="H33" s="1329">
        <f>H32+2</f>
        <v>52</v>
      </c>
    </row>
    <row r="34" spans="1:8" ht="12.75" customHeight="1">
      <c r="A34" s="31" t="s">
        <v>429</v>
      </c>
      <c r="B34" s="31"/>
      <c r="C34" s="31"/>
      <c r="D34" s="31"/>
      <c r="H34" s="1346">
        <f>H33+2</f>
        <v>54</v>
      </c>
    </row>
    <row r="35" spans="1:8" ht="12.75" customHeight="1">
      <c r="A35" s="1" t="s">
        <v>430</v>
      </c>
      <c r="D35" s="31"/>
      <c r="H35" s="1329">
        <f>H34+1</f>
        <v>55</v>
      </c>
    </row>
    <row r="36" spans="1:8" ht="12.75">
      <c r="A36" s="31" t="s">
        <v>431</v>
      </c>
      <c r="B36" s="31"/>
      <c r="C36" s="31"/>
      <c r="D36" s="31"/>
      <c r="H36" s="1329">
        <f>H35+1</f>
        <v>56</v>
      </c>
    </row>
    <row r="37" spans="1:8" ht="12.75">
      <c r="A37" s="31" t="s">
        <v>1376</v>
      </c>
      <c r="B37" s="31"/>
      <c r="C37" s="31"/>
      <c r="D37" s="31"/>
      <c r="H37" s="1329">
        <f>H36+1</f>
        <v>57</v>
      </c>
    </row>
    <row r="38" ht="12.75">
      <c r="H38" s="301"/>
    </row>
    <row r="39" ht="12.75">
      <c r="H39" s="301"/>
    </row>
    <row r="40" ht="12.75">
      <c r="H40" s="301"/>
    </row>
    <row r="44" spans="1:2" ht="12.75">
      <c r="A44" s="4"/>
      <c r="B44" s="4"/>
    </row>
  </sheetData>
  <sheetProtection/>
  <printOptions/>
  <pageMargins left="0.3937007874015748" right="0.3937007874015748" top="0.7874015748031497" bottom="0.7874015748031497" header="0.3937007874015748" footer="0.3937007874015748"/>
  <pageSetup horizontalDpi="600" verticalDpi="600" orientation="portrait" r:id="rId1"/>
  <headerFooter alignWithMargins="0">
    <oddFooter>&amp;LS30</oddFooter>
  </headerFooter>
</worksheet>
</file>

<file path=xl/worksheets/sheet48.xml><?xml version="1.0" encoding="utf-8"?>
<worksheet xmlns="http://schemas.openxmlformats.org/spreadsheetml/2006/main" xmlns:r="http://schemas.openxmlformats.org/officeDocument/2006/relationships">
  <sheetPr codeName="Feuil58"/>
  <dimension ref="A2:K51"/>
  <sheetViews>
    <sheetView zoomScalePageLayoutView="0" workbookViewId="0" topLeftCell="A25">
      <selection activeCell="E28" sqref="E28"/>
    </sheetView>
  </sheetViews>
  <sheetFormatPr defaultColWidth="11.421875" defaultRowHeight="12.75"/>
  <cols>
    <col min="1" max="16384" width="11.421875" style="1" customWidth="1"/>
  </cols>
  <sheetData>
    <row r="2" spans="1:8" ht="12.75">
      <c r="A2" s="1344" t="s">
        <v>351</v>
      </c>
      <c r="B2" s="1344"/>
      <c r="C2" s="1344"/>
      <c r="D2" s="1344"/>
      <c r="E2" s="1344"/>
      <c r="F2" s="1344"/>
      <c r="G2" s="1344"/>
      <c r="H2" s="1344"/>
    </row>
    <row r="3" spans="1:8" ht="12.75">
      <c r="A3" s="1344" t="s">
        <v>48</v>
      </c>
      <c r="B3" s="1344"/>
      <c r="C3" s="1344"/>
      <c r="D3" s="1344"/>
      <c r="E3" s="1344"/>
      <c r="F3" s="1344"/>
      <c r="G3" s="1344"/>
      <c r="H3" s="1344"/>
    </row>
    <row r="4" spans="1:6" ht="12.75">
      <c r="A4" s="1345"/>
      <c r="B4" s="19"/>
      <c r="C4" s="19"/>
      <c r="F4" s="329"/>
    </row>
    <row r="5" spans="1:8" ht="12.75">
      <c r="A5" s="990"/>
      <c r="B5" s="64"/>
      <c r="C5" s="64"/>
      <c r="D5" s="991" t="s">
        <v>917</v>
      </c>
      <c r="F5" s="64"/>
      <c r="G5" s="64"/>
      <c r="H5" s="64"/>
    </row>
    <row r="6" spans="1:8" ht="12.75" customHeight="1">
      <c r="A6" s="180"/>
      <c r="B6" s="992"/>
      <c r="C6" s="64"/>
      <c r="D6" s="64"/>
      <c r="E6" s="64"/>
      <c r="F6" s="64"/>
      <c r="G6" s="64"/>
      <c r="H6" s="731" t="s">
        <v>1265</v>
      </c>
    </row>
    <row r="7" spans="2:8" ht="12.75">
      <c r="B7" s="64"/>
      <c r="C7" s="64"/>
      <c r="D7" s="64"/>
      <c r="E7" s="64"/>
      <c r="F7" s="64"/>
      <c r="G7" s="64"/>
      <c r="H7" s="731" t="s">
        <v>918</v>
      </c>
    </row>
    <row r="8" spans="1:8" ht="12.75" customHeight="1">
      <c r="A8" s="69"/>
      <c r="B8" s="70"/>
      <c r="C8" s="70"/>
      <c r="D8" s="70"/>
      <c r="E8" s="70"/>
      <c r="F8" s="70"/>
      <c r="G8" s="70"/>
      <c r="H8" s="70"/>
    </row>
    <row r="9" spans="1:3" ht="12.75" customHeight="1" thickBot="1">
      <c r="A9" s="15"/>
      <c r="B9" s="15"/>
      <c r="C9" s="15"/>
    </row>
    <row r="11" spans="1:3" ht="12.75">
      <c r="A11" s="31" t="s">
        <v>496</v>
      </c>
      <c r="B11" s="31"/>
      <c r="C11" s="31"/>
    </row>
    <row r="12" ht="12.75">
      <c r="A12" s="283"/>
    </row>
    <row r="13" spans="1:8" ht="76.5" customHeight="1">
      <c r="A13" s="1910" t="s">
        <v>138</v>
      </c>
      <c r="B13" s="1910"/>
      <c r="C13" s="1910"/>
      <c r="D13" s="1910"/>
      <c r="E13" s="1910"/>
      <c r="F13" s="1910"/>
      <c r="G13" s="1910"/>
      <c r="H13" s="1910"/>
    </row>
    <row r="15" spans="1:8" ht="90.75" customHeight="1">
      <c r="A15" s="1910" t="s">
        <v>818</v>
      </c>
      <c r="B15" s="1910"/>
      <c r="C15" s="1910"/>
      <c r="D15" s="1910"/>
      <c r="E15" s="1910"/>
      <c r="F15" s="1910"/>
      <c r="G15" s="1910"/>
      <c r="H15" s="1910"/>
    </row>
    <row r="17" spans="1:8" ht="27" customHeight="1">
      <c r="A17" s="1910" t="s">
        <v>140</v>
      </c>
      <c r="B17" s="1910"/>
      <c r="C17" s="1910"/>
      <c r="D17" s="1910"/>
      <c r="E17" s="1910"/>
      <c r="F17" s="1910"/>
      <c r="G17" s="1910"/>
      <c r="H17" s="1910"/>
    </row>
    <row r="23" spans="1:5" ht="12.75">
      <c r="A23" s="1638" t="s">
        <v>685</v>
      </c>
      <c r="B23" s="1344"/>
      <c r="C23" s="1344"/>
      <c r="D23" s="1344"/>
      <c r="E23" s="1344"/>
    </row>
    <row r="24" spans="1:8" ht="12.75">
      <c r="A24" s="1406"/>
      <c r="B24" s="110"/>
      <c r="C24" s="110"/>
      <c r="D24" s="110"/>
      <c r="E24" s="110"/>
      <c r="F24" s="110"/>
      <c r="G24" s="110"/>
      <c r="H24" s="1408"/>
    </row>
    <row r="25" spans="1:8" ht="12.75">
      <c r="A25" s="1418"/>
      <c r="B25" s="29"/>
      <c r="C25" s="29"/>
      <c r="D25" s="29"/>
      <c r="E25" s="29"/>
      <c r="F25" s="566"/>
      <c r="G25" s="19"/>
      <c r="H25" s="1410"/>
    </row>
    <row r="26" spans="1:8" ht="12.75">
      <c r="A26" s="1409"/>
      <c r="B26" s="29"/>
      <c r="C26" s="29"/>
      <c r="D26" s="29"/>
      <c r="E26" s="29"/>
      <c r="F26" s="566"/>
      <c r="G26" s="19"/>
      <c r="H26" s="1410"/>
    </row>
    <row r="27" spans="1:8" ht="12.75">
      <c r="A27" s="1411"/>
      <c r="B27" s="29"/>
      <c r="C27" s="29"/>
      <c r="D27" s="29"/>
      <c r="E27" s="29"/>
      <c r="F27" s="566"/>
      <c r="G27" s="19"/>
      <c r="H27" s="1410"/>
    </row>
    <row r="28" spans="1:8" ht="12.75">
      <c r="A28" s="1409"/>
      <c r="B28" s="29"/>
      <c r="C28" s="29"/>
      <c r="D28" s="29"/>
      <c r="E28" s="29"/>
      <c r="F28" s="566"/>
      <c r="G28" s="19"/>
      <c r="H28" s="1410"/>
    </row>
    <row r="29" spans="1:8" ht="12.75">
      <c r="A29" s="1409"/>
      <c r="B29" s="29"/>
      <c r="C29" s="29"/>
      <c r="D29" s="29"/>
      <c r="E29" s="29"/>
      <c r="F29" s="124"/>
      <c r="G29" s="19"/>
      <c r="H29" s="1410"/>
    </row>
    <row r="30" spans="1:8" ht="12.75">
      <c r="A30" s="1409"/>
      <c r="B30" s="29"/>
      <c r="C30" s="29"/>
      <c r="D30" s="29"/>
      <c r="E30" s="29"/>
      <c r="F30" s="566"/>
      <c r="G30" s="19"/>
      <c r="H30" s="1410"/>
    </row>
    <row r="31" spans="1:8" ht="12.75">
      <c r="A31" s="1409"/>
      <c r="B31" s="29"/>
      <c r="C31" s="29"/>
      <c r="D31" s="29"/>
      <c r="E31" s="29"/>
      <c r="F31" s="566"/>
      <c r="G31" s="566"/>
      <c r="H31" s="1413"/>
    </row>
    <row r="32" spans="1:8" ht="12.75">
      <c r="A32" s="1412"/>
      <c r="B32" s="710"/>
      <c r="C32" s="709"/>
      <c r="D32" s="709"/>
      <c r="E32" s="19"/>
      <c r="F32" s="1337"/>
      <c r="G32" s="19"/>
      <c r="H32" s="1417"/>
    </row>
    <row r="33" spans="1:8" ht="12.75">
      <c r="A33" s="1415"/>
      <c r="B33" s="1333"/>
      <c r="C33" s="1333"/>
      <c r="D33" s="54"/>
      <c r="E33" s="1332"/>
      <c r="F33" s="1332"/>
      <c r="G33" s="1332"/>
      <c r="H33" s="1416"/>
    </row>
    <row r="34" spans="2:8" ht="12.75">
      <c r="B34" s="709"/>
      <c r="C34" s="709"/>
      <c r="D34" s="29"/>
      <c r="E34" s="566"/>
      <c r="F34" s="708"/>
      <c r="G34" s="708"/>
      <c r="H34" s="708"/>
    </row>
    <row r="35" spans="1:8" ht="12.75">
      <c r="A35" s="1" t="s">
        <v>923</v>
      </c>
      <c r="B35" s="47"/>
      <c r="C35" s="47"/>
      <c r="D35" s="47"/>
      <c r="F35" s="1" t="s">
        <v>924</v>
      </c>
      <c r="G35" s="47"/>
      <c r="H35" s="47"/>
    </row>
    <row r="36" spans="2:7" ht="12.75">
      <c r="B36" s="19"/>
      <c r="C36" s="19"/>
      <c r="D36" s="19"/>
      <c r="E36" s="19"/>
      <c r="F36" s="19"/>
      <c r="G36" s="19"/>
    </row>
    <row r="37" spans="2:7" ht="12.75">
      <c r="B37" s="19"/>
      <c r="C37" s="19"/>
      <c r="D37" s="19"/>
      <c r="E37" s="19"/>
      <c r="F37" s="19"/>
      <c r="G37" s="19"/>
    </row>
    <row r="39" spans="1:5" ht="12.75">
      <c r="A39" s="31"/>
      <c r="B39" s="31"/>
      <c r="C39" s="31"/>
      <c r="D39" s="31"/>
      <c r="E39" s="31"/>
    </row>
    <row r="40" spans="1:8" ht="12.75">
      <c r="A40" s="1737" t="s">
        <v>686</v>
      </c>
      <c r="B40" s="1344"/>
      <c r="C40" s="1344"/>
      <c r="D40" s="1344"/>
      <c r="E40" s="1344"/>
      <c r="F40" s="1344"/>
      <c r="G40" s="1344"/>
      <c r="H40" s="1344"/>
    </row>
    <row r="41" spans="1:10" ht="12.75">
      <c r="A41" s="31"/>
      <c r="B41" s="31"/>
      <c r="C41" s="31"/>
      <c r="D41" s="31"/>
      <c r="E41" s="31"/>
      <c r="F41" s="124"/>
      <c r="J41" s="707"/>
    </row>
    <row r="42" spans="1:10" ht="12.75">
      <c r="A42" s="31"/>
      <c r="B42" s="31"/>
      <c r="C42" s="31"/>
      <c r="D42" s="31"/>
      <c r="E42" s="31"/>
      <c r="F42" s="124"/>
      <c r="J42" s="707"/>
    </row>
    <row r="43" spans="1:10" ht="12.75">
      <c r="A43" s="31"/>
      <c r="B43" s="31"/>
      <c r="C43" s="31"/>
      <c r="D43" s="31"/>
      <c r="E43" s="31"/>
      <c r="F43" s="124"/>
      <c r="J43" s="707"/>
    </row>
    <row r="44" spans="1:11" ht="12.75">
      <c r="A44" s="31"/>
      <c r="B44" s="29"/>
      <c r="C44" s="31"/>
      <c r="D44" s="31"/>
      <c r="E44" s="31"/>
      <c r="F44" s="708"/>
      <c r="H44" s="708"/>
      <c r="I44" s="708"/>
      <c r="J44" s="708"/>
      <c r="K44" s="708"/>
    </row>
    <row r="45" spans="1:11" ht="12.75">
      <c r="A45" s="31"/>
      <c r="B45" s="31"/>
      <c r="C45" s="31"/>
      <c r="D45" s="31"/>
      <c r="E45" s="31"/>
      <c r="F45" s="708"/>
      <c r="H45" s="708"/>
      <c r="I45" s="708"/>
      <c r="J45" s="708"/>
      <c r="K45" s="708"/>
    </row>
    <row r="46" spans="1:11" ht="12.75">
      <c r="A46" s="1324"/>
      <c r="B46" s="1325"/>
      <c r="C46" s="1326"/>
      <c r="D46" s="1325"/>
      <c r="E46" s="1326"/>
      <c r="F46" s="568"/>
      <c r="H46" s="708"/>
      <c r="I46" s="708"/>
      <c r="J46" s="708"/>
      <c r="K46" s="708"/>
    </row>
    <row r="47" spans="1:6" ht="12.75">
      <c r="A47" s="708"/>
      <c r="B47" s="708"/>
      <c r="C47" s="708"/>
      <c r="D47" s="708"/>
      <c r="E47" s="708"/>
      <c r="F47" s="708"/>
    </row>
    <row r="48" ht="12.75">
      <c r="A48" s="994"/>
    </row>
    <row r="49" spans="1:7" ht="12.75">
      <c r="A49" s="994"/>
      <c r="G49" s="683"/>
    </row>
    <row r="50" spans="1:4" ht="12.75">
      <c r="A50" s="994"/>
      <c r="B50" s="995"/>
      <c r="C50" s="995"/>
      <c r="D50" s="995"/>
    </row>
    <row r="51" spans="1:4" ht="12.75">
      <c r="A51" s="995"/>
      <c r="B51" s="994"/>
      <c r="C51" s="995"/>
      <c r="D51" s="995"/>
    </row>
  </sheetData>
  <sheetProtection/>
  <mergeCells count="3">
    <mergeCell ref="A13:H13"/>
    <mergeCell ref="A15:H15"/>
    <mergeCell ref="A17:H17"/>
  </mergeCells>
  <printOptions/>
  <pageMargins left="0.5905511811023623" right="0.5905511811023623" top="0.5905511811023623" bottom="0.3937007874015748" header="0.5905511811023623" footer="0.3937007874015748"/>
  <pageSetup horizontalDpi="600" verticalDpi="600" orientation="portrait" r:id="rId1"/>
  <headerFooter alignWithMargins="0">
    <oddHeader>&amp;L&amp;9Organisme __&amp;UMunicipalité XYZ&amp;U_______________________&amp;R&amp;9Code géographique __&amp;U99999&amp;U_____</oddHeader>
    <oddFooter>&amp;LS31</oddFooter>
  </headerFooter>
</worksheet>
</file>

<file path=xl/worksheets/sheet49.xml><?xml version="1.0" encoding="utf-8"?>
<worksheet xmlns="http://schemas.openxmlformats.org/spreadsheetml/2006/main" xmlns:r="http://schemas.openxmlformats.org/officeDocument/2006/relationships">
  <sheetPr codeName="Feuil60"/>
  <dimension ref="A1:AH105"/>
  <sheetViews>
    <sheetView zoomScalePageLayoutView="0" workbookViewId="0" topLeftCell="A1">
      <selection activeCell="C14" sqref="C14"/>
    </sheetView>
  </sheetViews>
  <sheetFormatPr defaultColWidth="11.421875" defaultRowHeight="12.75"/>
  <cols>
    <col min="1" max="1" width="2.7109375" style="996" customWidth="1"/>
    <col min="2" max="2" width="12.7109375" style="996" customWidth="1"/>
    <col min="3" max="3" width="42.28125" style="996" customWidth="1"/>
    <col min="4" max="4" width="2.57421875" style="996" customWidth="1"/>
    <col min="5" max="5" width="15.7109375" style="1012" customWidth="1"/>
    <col min="6" max="6" width="2.57421875" style="1012" customWidth="1"/>
    <col min="7" max="7" width="15.7109375" style="996" customWidth="1"/>
    <col min="8" max="16384" width="11.421875" style="996" customWidth="1"/>
  </cols>
  <sheetData>
    <row r="1" spans="1:34" ht="15" customHeight="1">
      <c r="A1" s="63"/>
      <c r="B1" s="997"/>
      <c r="C1" s="998"/>
      <c r="D1" s="999"/>
      <c r="E1" s="1000"/>
      <c r="F1" s="1000"/>
      <c r="G1" s="1000"/>
      <c r="H1" s="1"/>
      <c r="I1" s="1"/>
      <c r="J1" s="1"/>
      <c r="K1" s="1"/>
      <c r="L1" s="1"/>
      <c r="M1" s="1"/>
      <c r="N1" s="1"/>
      <c r="O1" s="1"/>
      <c r="P1" s="1"/>
      <c r="Q1" s="1"/>
      <c r="R1" s="1"/>
      <c r="S1" s="1"/>
      <c r="T1" s="1"/>
      <c r="U1" s="1"/>
      <c r="V1" s="1"/>
      <c r="W1" s="1"/>
      <c r="X1" s="1"/>
      <c r="Y1" s="1"/>
      <c r="Z1" s="1"/>
      <c r="AA1" s="1"/>
      <c r="AB1" s="1"/>
      <c r="AC1" s="1"/>
      <c r="AD1" s="1"/>
      <c r="AE1" s="1"/>
      <c r="AF1" s="1"/>
      <c r="AG1" s="1"/>
      <c r="AH1" s="1"/>
    </row>
    <row r="2" spans="1:34" ht="15" customHeight="1">
      <c r="A2" s="1001"/>
      <c r="B2" s="1023"/>
      <c r="C2" s="1002"/>
      <c r="D2" s="1002"/>
      <c r="E2" s="1002"/>
      <c r="F2" s="1002"/>
      <c r="G2" s="1002"/>
      <c r="H2" s="1"/>
      <c r="I2" s="1"/>
      <c r="J2" s="1"/>
      <c r="K2" s="1"/>
      <c r="L2" s="1"/>
      <c r="M2" s="1"/>
      <c r="N2" s="1"/>
      <c r="O2" s="1"/>
      <c r="P2" s="1"/>
      <c r="Q2" s="1"/>
      <c r="R2" s="1"/>
      <c r="S2" s="1"/>
      <c r="T2" s="1"/>
      <c r="U2" s="1"/>
      <c r="V2" s="1"/>
      <c r="W2" s="1"/>
      <c r="X2" s="1"/>
      <c r="Y2" s="1"/>
      <c r="Z2" s="1"/>
      <c r="AA2" s="1"/>
      <c r="AB2" s="1"/>
      <c r="AC2" s="1"/>
      <c r="AD2" s="1"/>
      <c r="AE2" s="1"/>
      <c r="AF2" s="1"/>
      <c r="AG2" s="1"/>
      <c r="AH2" s="1"/>
    </row>
    <row r="3" spans="1:34" ht="15" customHeight="1">
      <c r="A3" s="1953" t="s">
        <v>909</v>
      </c>
      <c r="B3" s="1953"/>
      <c r="C3" s="1953"/>
      <c r="D3" s="1953"/>
      <c r="E3" s="1953"/>
      <c r="F3" s="1953"/>
      <c r="G3" s="1953"/>
      <c r="H3" s="1"/>
      <c r="I3" s="1"/>
      <c r="J3" s="1"/>
      <c r="K3" s="1"/>
      <c r="L3" s="1"/>
      <c r="M3" s="1"/>
      <c r="N3" s="1"/>
      <c r="O3" s="1"/>
      <c r="P3" s="1"/>
      <c r="Q3" s="1"/>
      <c r="R3" s="1"/>
      <c r="S3" s="1"/>
      <c r="T3" s="1"/>
      <c r="U3" s="1"/>
      <c r="V3" s="1"/>
      <c r="W3" s="1"/>
      <c r="X3" s="1"/>
      <c r="Y3" s="1"/>
      <c r="Z3" s="1"/>
      <c r="AA3" s="1"/>
      <c r="AB3" s="1"/>
      <c r="AC3" s="1"/>
      <c r="AD3" s="1"/>
      <c r="AE3" s="1"/>
      <c r="AF3" s="1"/>
      <c r="AG3" s="1"/>
      <c r="AH3" s="1"/>
    </row>
    <row r="4" spans="1:34" ht="15" customHeight="1">
      <c r="A4" s="1954" t="s">
        <v>613</v>
      </c>
      <c r="B4" s="1954"/>
      <c r="C4" s="1954"/>
      <c r="D4" s="1954"/>
      <c r="E4" s="1954"/>
      <c r="F4" s="1954"/>
      <c r="G4" s="1954"/>
      <c r="H4" s="1"/>
      <c r="I4" s="1"/>
      <c r="J4" s="1"/>
      <c r="K4" s="1"/>
      <c r="L4" s="1"/>
      <c r="M4" s="1"/>
      <c r="N4" s="1"/>
      <c r="O4" s="1"/>
      <c r="P4" s="1"/>
      <c r="Q4" s="1"/>
      <c r="R4" s="1"/>
      <c r="S4" s="1"/>
      <c r="T4" s="1"/>
      <c r="U4" s="1"/>
      <c r="V4" s="1"/>
      <c r="W4" s="1"/>
      <c r="X4" s="1"/>
      <c r="Y4" s="1"/>
      <c r="Z4" s="1"/>
      <c r="AA4" s="1"/>
      <c r="AB4" s="1"/>
      <c r="AC4" s="1"/>
      <c r="AD4" s="1"/>
      <c r="AE4" s="1"/>
      <c r="AF4" s="1"/>
      <c r="AG4" s="1"/>
      <c r="AH4" s="1"/>
    </row>
    <row r="5" spans="1:34" ht="15" customHeight="1">
      <c r="A5" s="1003"/>
      <c r="B5" s="1002"/>
      <c r="C5" s="1002"/>
      <c r="D5" s="1002"/>
      <c r="E5" s="1002"/>
      <c r="F5" s="1002"/>
      <c r="G5" s="64"/>
      <c r="H5" s="1"/>
      <c r="I5" s="1"/>
      <c r="J5" s="1"/>
      <c r="K5" s="1"/>
      <c r="L5" s="1"/>
      <c r="M5" s="1"/>
      <c r="N5" s="1"/>
      <c r="O5" s="1"/>
      <c r="P5" s="1"/>
      <c r="Q5" s="1"/>
      <c r="R5" s="1"/>
      <c r="S5" s="1"/>
      <c r="T5" s="1"/>
      <c r="U5" s="1"/>
      <c r="V5" s="1"/>
      <c r="W5" s="1"/>
      <c r="X5" s="1"/>
      <c r="Y5" s="1"/>
      <c r="Z5" s="1"/>
      <c r="AA5" s="1"/>
      <c r="AB5" s="1"/>
      <c r="AC5" s="1"/>
      <c r="AD5" s="1"/>
      <c r="AE5" s="1"/>
      <c r="AF5" s="1"/>
      <c r="AG5" s="1"/>
      <c r="AH5" s="1"/>
    </row>
    <row r="6" spans="1:34" ht="15" customHeight="1" thickBot="1">
      <c r="A6" s="1952" t="s">
        <v>910</v>
      </c>
      <c r="B6" s="1952"/>
      <c r="C6" s="1952"/>
      <c r="D6" s="1952"/>
      <c r="E6" s="1952"/>
      <c r="F6" s="1952"/>
      <c r="G6" s="1952"/>
      <c r="H6" s="1"/>
      <c r="I6" s="1"/>
      <c r="J6" s="1"/>
      <c r="K6" s="1"/>
      <c r="L6" s="1"/>
      <c r="M6" s="1"/>
      <c r="N6" s="1"/>
      <c r="O6" s="1"/>
      <c r="P6" s="1"/>
      <c r="Q6" s="1"/>
      <c r="R6" s="1"/>
      <c r="S6" s="1"/>
      <c r="T6" s="1"/>
      <c r="U6" s="1"/>
      <c r="V6" s="1"/>
      <c r="W6" s="1"/>
      <c r="X6" s="1"/>
      <c r="Y6" s="1"/>
      <c r="Z6" s="1"/>
      <c r="AA6" s="1"/>
      <c r="AB6" s="1"/>
      <c r="AC6" s="1"/>
      <c r="AD6" s="1"/>
      <c r="AE6" s="1"/>
      <c r="AF6" s="1"/>
      <c r="AG6" s="1"/>
      <c r="AH6" s="1"/>
    </row>
    <row r="7" spans="1:34" ht="12.75" customHeight="1">
      <c r="A7" s="998"/>
      <c r="B7" s="998"/>
      <c r="C7" s="998"/>
      <c r="D7" s="1004"/>
      <c r="E7" s="998"/>
      <c r="F7" s="1004"/>
      <c r="G7" s="998"/>
      <c r="H7" s="1"/>
      <c r="I7" s="1"/>
      <c r="J7" s="1"/>
      <c r="K7" s="1"/>
      <c r="L7" s="1"/>
      <c r="M7" s="1"/>
      <c r="N7" s="1"/>
      <c r="O7" s="1"/>
      <c r="P7" s="1"/>
      <c r="Q7" s="1"/>
      <c r="R7" s="1"/>
      <c r="S7" s="1"/>
      <c r="T7" s="1"/>
      <c r="U7" s="1"/>
      <c r="V7" s="1"/>
      <c r="W7" s="1"/>
      <c r="X7" s="1"/>
      <c r="Y7" s="1"/>
      <c r="Z7" s="1"/>
      <c r="AA7" s="1"/>
      <c r="AB7" s="1"/>
      <c r="AC7" s="1"/>
      <c r="AD7" s="1"/>
      <c r="AE7" s="1"/>
      <c r="AF7" s="1"/>
      <c r="AG7" s="1"/>
      <c r="AH7" s="1"/>
    </row>
    <row r="8" spans="1:34" ht="12.75" customHeight="1">
      <c r="A8" s="998" t="s">
        <v>1250</v>
      </c>
      <c r="B8" s="1005"/>
      <c r="C8" s="998"/>
      <c r="D8" s="1004"/>
      <c r="E8" s="1006"/>
      <c r="F8" s="1004">
        <v>1</v>
      </c>
      <c r="G8" s="1727">
        <v>74574000</v>
      </c>
      <c r="H8" s="1"/>
      <c r="I8" s="1"/>
      <c r="J8" s="1"/>
      <c r="K8" s="1"/>
      <c r="L8" s="1"/>
      <c r="M8" s="1"/>
      <c r="N8" s="1"/>
      <c r="O8" s="1"/>
      <c r="P8" s="1"/>
      <c r="Q8" s="1"/>
      <c r="R8" s="1"/>
      <c r="S8" s="1"/>
      <c r="T8" s="1"/>
      <c r="U8" s="1"/>
      <c r="V8" s="1"/>
      <c r="W8" s="1"/>
      <c r="X8" s="1"/>
      <c r="Y8" s="1"/>
      <c r="Z8" s="1"/>
      <c r="AA8" s="1"/>
      <c r="AB8" s="1"/>
      <c r="AC8" s="1"/>
      <c r="AD8" s="1"/>
      <c r="AE8" s="1"/>
      <c r="AF8" s="1"/>
      <c r="AG8" s="1"/>
      <c r="AH8" s="1"/>
    </row>
    <row r="9" spans="1:34" ht="12.75" customHeight="1">
      <c r="A9" s="998"/>
      <c r="B9" s="1005"/>
      <c r="C9" s="998"/>
      <c r="D9" s="1004"/>
      <c r="E9" s="1006"/>
      <c r="F9" s="1004"/>
      <c r="G9" s="1008"/>
      <c r="H9" s="1"/>
      <c r="I9" s="1"/>
      <c r="J9" s="1"/>
      <c r="K9" s="1"/>
      <c r="L9" s="1"/>
      <c r="M9" s="1"/>
      <c r="N9" s="1"/>
      <c r="O9" s="1"/>
      <c r="P9" s="1"/>
      <c r="Q9" s="1"/>
      <c r="R9" s="1"/>
      <c r="S9" s="1"/>
      <c r="T9" s="1"/>
      <c r="U9" s="1"/>
      <c r="V9" s="1"/>
      <c r="W9" s="1"/>
      <c r="X9" s="1"/>
      <c r="Y9" s="1"/>
      <c r="Z9" s="1"/>
      <c r="AA9" s="1"/>
      <c r="AB9" s="1"/>
      <c r="AC9" s="1"/>
      <c r="AD9" s="1"/>
      <c r="AE9" s="1"/>
      <c r="AF9" s="1"/>
      <c r="AG9" s="1"/>
      <c r="AH9" s="1"/>
    </row>
    <row r="10" spans="1:34" ht="12.75" customHeight="1">
      <c r="A10" s="1009" t="s">
        <v>6</v>
      </c>
      <c r="B10" s="1005"/>
      <c r="C10" s="1009"/>
      <c r="D10" s="1004"/>
      <c r="E10" s="998"/>
      <c r="F10" s="1004"/>
      <c r="G10" s="998"/>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ht="12.75" customHeight="1">
      <c r="A11" s="1009"/>
      <c r="B11" s="1005"/>
      <c r="C11" s="1009"/>
      <c r="D11" s="1004"/>
      <c r="E11" s="998"/>
      <c r="F11" s="1004"/>
      <c r="G11" s="998"/>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ht="12.75" customHeight="1">
      <c r="A12" s="1010" t="s">
        <v>655</v>
      </c>
      <c r="B12" s="1005"/>
      <c r="C12" s="1010"/>
      <c r="D12" s="1004"/>
      <c r="E12" s="998"/>
      <c r="F12" s="1004"/>
      <c r="G12" s="1008"/>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ht="12.75" customHeight="1">
      <c r="A13" s="1010" t="s">
        <v>656</v>
      </c>
      <c r="B13" s="1005"/>
      <c r="C13" s="1010"/>
      <c r="D13" s="1004"/>
      <c r="E13" s="998"/>
      <c r="F13" s="1004">
        <f>F8+1</f>
        <v>2</v>
      </c>
      <c r="G13" s="1007"/>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ht="12.75" customHeight="1">
      <c r="A14" s="1010"/>
      <c r="B14" s="1005"/>
      <c r="C14" s="1010"/>
      <c r="D14" s="1004"/>
      <c r="E14" s="998"/>
      <c r="F14" s="1004"/>
      <c r="G14" s="1008"/>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ht="12.75" customHeight="1">
      <c r="A15" s="997" t="s">
        <v>7</v>
      </c>
      <c r="B15" s="1005"/>
      <c r="C15" s="997"/>
      <c r="D15" s="1004"/>
      <c r="E15" s="998"/>
      <c r="F15" s="1004"/>
      <c r="G15" s="998"/>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ht="12.75" customHeight="1">
      <c r="A16" s="997"/>
      <c r="B16" s="1005"/>
      <c r="C16" s="997"/>
      <c r="D16" s="1004"/>
      <c r="E16" s="998"/>
      <c r="F16" s="1004"/>
      <c r="G16" s="998"/>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ht="12.75" customHeight="1">
      <c r="A17" s="998" t="s">
        <v>935</v>
      </c>
      <c r="C17" s="998"/>
      <c r="D17" s="1004"/>
      <c r="E17" s="998"/>
      <c r="F17" s="1004"/>
      <c r="G17" s="998"/>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ht="12.75" customHeight="1">
      <c r="A18" s="998" t="s">
        <v>936</v>
      </c>
      <c r="C18" s="998"/>
      <c r="D18" s="1004"/>
      <c r="E18" s="998"/>
      <c r="F18" s="1004"/>
      <c r="G18" s="998"/>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ht="12.75" customHeight="1">
      <c r="A19" s="998" t="s">
        <v>937</v>
      </c>
      <c r="C19" s="998"/>
      <c r="D19" s="1004"/>
      <c r="E19" s="998"/>
      <c r="F19" s="1004"/>
      <c r="G19" s="998"/>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ht="12.75" customHeight="1">
      <c r="A20" s="998" t="s">
        <v>1373</v>
      </c>
      <c r="C20" s="998"/>
      <c r="E20" s="996"/>
      <c r="F20" s="1004"/>
      <c r="G20" s="998"/>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ht="12.75" customHeight="1">
      <c r="A21" s="998" t="s">
        <v>51</v>
      </c>
      <c r="C21" s="998"/>
      <c r="D21" s="1004"/>
      <c r="E21" s="1011"/>
      <c r="F21" s="1004"/>
      <c r="G21" s="998"/>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ht="12.75" customHeight="1">
      <c r="A22" s="998" t="s">
        <v>52</v>
      </c>
      <c r="B22" s="1023"/>
      <c r="C22" s="998"/>
      <c r="D22" s="1004">
        <f>F12+1</f>
        <v>1</v>
      </c>
      <c r="E22" s="1011"/>
      <c r="F22" s="1004"/>
      <c r="G22" s="998"/>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ht="12.75" customHeight="1">
      <c r="A23" s="998"/>
      <c r="B23" s="998"/>
      <c r="C23" s="998"/>
      <c r="F23" s="1004"/>
      <c r="G23" s="998"/>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ht="15" customHeight="1">
      <c r="A24" s="998" t="s">
        <v>410</v>
      </c>
      <c r="C24" s="998"/>
      <c r="D24" s="1004">
        <f>D22+1</f>
        <v>2</v>
      </c>
      <c r="E24" s="1011"/>
      <c r="F24" s="1004"/>
      <c r="G24" s="998"/>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ht="12.75" customHeight="1">
      <c r="A25" s="998"/>
      <c r="B25" s="998"/>
      <c r="C25" s="998"/>
      <c r="D25" s="1004"/>
      <c r="E25" s="998"/>
      <c r="F25" s="1004"/>
      <c r="G25" s="998"/>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ht="12.75" customHeight="1">
      <c r="A26" s="998" t="s">
        <v>53</v>
      </c>
      <c r="C26" s="998"/>
      <c r="D26" s="1004">
        <f>D24+1</f>
        <v>3</v>
      </c>
      <c r="E26" s="1011"/>
      <c r="F26" s="1004"/>
      <c r="G26" s="998"/>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ht="12.75" customHeight="1">
      <c r="A27" s="998"/>
      <c r="B27" s="998"/>
      <c r="C27" s="998"/>
      <c r="D27" s="1004"/>
      <c r="E27" s="998"/>
      <c r="F27" s="1004"/>
      <c r="G27" s="998"/>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ht="12.75" customHeight="1">
      <c r="A28" s="998" t="s">
        <v>137</v>
      </c>
      <c r="C28" s="998"/>
      <c r="D28" s="1004">
        <f>D26+1</f>
        <v>4</v>
      </c>
      <c r="E28" s="1011"/>
      <c r="F28" s="1004"/>
      <c r="G28" s="998"/>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ht="12.75" customHeight="1">
      <c r="A29" s="998"/>
      <c r="B29" s="998"/>
      <c r="C29" s="998"/>
      <c r="D29" s="1004"/>
      <c r="E29" s="998"/>
      <c r="F29" s="1004"/>
      <c r="G29" s="998"/>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12.75" customHeight="1">
      <c r="A30" s="998" t="s">
        <v>141</v>
      </c>
      <c r="C30" s="998"/>
      <c r="D30" s="1004"/>
      <c r="E30" s="998"/>
      <c r="F30" s="1004"/>
      <c r="G30" s="998"/>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12.75" customHeight="1">
      <c r="A31" s="998" t="s">
        <v>142</v>
      </c>
      <c r="C31" s="998"/>
      <c r="D31" s="1004">
        <f>D28+1</f>
        <v>5</v>
      </c>
      <c r="E31" s="1011"/>
      <c r="F31" s="1004"/>
      <c r="G31" s="998"/>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2.75" customHeight="1">
      <c r="A32" s="998"/>
      <c r="B32" s="998"/>
      <c r="C32" s="998"/>
      <c r="D32" s="1004"/>
      <c r="E32" s="998"/>
      <c r="F32" s="1004"/>
      <c r="G32" s="99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2.75" customHeight="1">
      <c r="A33" s="998" t="s">
        <v>143</v>
      </c>
      <c r="C33" s="998"/>
      <c r="D33" s="1004"/>
      <c r="E33" s="998"/>
      <c r="F33" s="1004"/>
      <c r="G33" s="99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2.75" customHeight="1">
      <c r="A34" s="998" t="s">
        <v>190</v>
      </c>
      <c r="C34" s="998"/>
      <c r="D34" s="1004"/>
      <c r="E34" s="998"/>
      <c r="F34" s="1004"/>
      <c r="G34" s="99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2.75" customHeight="1">
      <c r="A35" s="998"/>
      <c r="B35" s="1013"/>
      <c r="C35" s="998"/>
      <c r="D35" s="1004"/>
      <c r="E35" s="998"/>
      <c r="F35" s="1004"/>
      <c r="G35" s="998"/>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2:34" ht="12.75" customHeight="1">
      <c r="B36" s="998" t="s">
        <v>411</v>
      </c>
      <c r="C36" s="998"/>
      <c r="D36" s="1014">
        <f>D31+1</f>
        <v>6</v>
      </c>
      <c r="E36" s="1011"/>
      <c r="F36" s="1004"/>
      <c r="G36" s="998"/>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2.75" customHeight="1">
      <c r="A37" s="998"/>
      <c r="B37" s="1013"/>
      <c r="C37" s="998"/>
      <c r="D37" s="1004"/>
      <c r="E37" s="1015"/>
      <c r="F37" s="1004"/>
      <c r="G37" s="998"/>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2.75" customHeight="1">
      <c r="A38" s="998"/>
      <c r="B38" s="998" t="s">
        <v>1371</v>
      </c>
      <c r="C38" s="998"/>
      <c r="D38" s="1004">
        <f>D36+1</f>
        <v>7</v>
      </c>
      <c r="E38" s="1016"/>
      <c r="F38" s="1004">
        <f>D38+1</f>
        <v>8</v>
      </c>
      <c r="G38" s="1808">
        <f>E22+E24+E26+E28+E31+E36+E38</f>
        <v>0</v>
      </c>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2.75" customHeight="1">
      <c r="A39" s="998"/>
      <c r="B39" s="998"/>
      <c r="C39" s="998"/>
      <c r="D39" s="1004"/>
      <c r="E39" s="998"/>
      <c r="F39" s="1004"/>
      <c r="G39" s="998"/>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5.75" customHeight="1" thickBot="1">
      <c r="A40" s="1009" t="s">
        <v>191</v>
      </c>
      <c r="B40" s="1005"/>
      <c r="C40" s="1009"/>
      <c r="D40" s="1004"/>
      <c r="E40" s="1006"/>
      <c r="F40" s="1004">
        <f>F38+1</f>
        <v>9</v>
      </c>
      <c r="G40" s="1730">
        <f>G8+G13-G38</f>
        <v>74574000</v>
      </c>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16.5" customHeight="1">
      <c r="A41" s="1009"/>
      <c r="B41" s="1005"/>
      <c r="C41" s="1009"/>
      <c r="D41" s="1004"/>
      <c r="E41" s="1006"/>
      <c r="F41" s="1004"/>
      <c r="G41" s="1017"/>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ht="16.5" customHeight="1">
      <c r="A42" s="1009"/>
      <c r="B42" s="1005"/>
      <c r="C42" s="1009"/>
      <c r="D42" s="1004"/>
      <c r="E42" s="1006"/>
      <c r="F42" s="1004"/>
      <c r="G42" s="1017"/>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ht="16.5" customHeight="1">
      <c r="A43" s="1009"/>
      <c r="B43" s="1005"/>
      <c r="C43" s="1009"/>
      <c r="D43" s="1004"/>
      <c r="E43" s="1006"/>
      <c r="F43" s="1004"/>
      <c r="G43" s="1017"/>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ht="16.5" customHeight="1">
      <c r="A44" s="1009"/>
      <c r="B44" s="1005"/>
      <c r="C44" s="1009"/>
      <c r="D44" s="1004"/>
      <c r="E44" s="1006"/>
      <c r="F44" s="1004"/>
      <c r="G44" s="1017"/>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ht="16.5" customHeight="1">
      <c r="A45" s="1009"/>
      <c r="B45" s="1005"/>
      <c r="C45" s="1009"/>
      <c r="D45" s="1004"/>
      <c r="E45" s="1006"/>
      <c r="F45" s="1004"/>
      <c r="G45" s="1017"/>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ht="16.5" customHeight="1">
      <c r="A46" s="1009"/>
      <c r="B46" s="1005"/>
      <c r="C46" s="1009"/>
      <c r="D46" s="1004"/>
      <c r="E46" s="1006"/>
      <c r="F46" s="1004"/>
      <c r="G46" s="1017"/>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ht="16.5" customHeight="1">
      <c r="A47" s="1009"/>
      <c r="B47" s="1005"/>
      <c r="C47" s="1009"/>
      <c r="D47" s="1004"/>
      <c r="E47" s="1006"/>
      <c r="F47" s="1004"/>
      <c r="G47" s="1017"/>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ht="16.5" customHeight="1">
      <c r="A48" s="1009"/>
      <c r="B48" s="1005"/>
      <c r="C48" s="1009"/>
      <c r="D48" s="1004"/>
      <c r="E48" s="1006"/>
      <c r="F48" s="1004"/>
      <c r="G48" s="1017"/>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ht="16.5" customHeight="1">
      <c r="A49" s="1009"/>
      <c r="B49" s="1005"/>
      <c r="C49" s="1009"/>
      <c r="D49" s="1004"/>
      <c r="E49" s="1006"/>
      <c r="F49" s="1004"/>
      <c r="G49" s="1017"/>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ht="16.5" customHeight="1">
      <c r="A50" s="1009"/>
      <c r="B50" s="1005"/>
      <c r="C50" s="1009"/>
      <c r="D50" s="1004"/>
      <c r="E50" s="1006"/>
      <c r="F50" s="1004"/>
      <c r="G50" s="1017"/>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ht="12" customHeight="1">
      <c r="A51" s="1019"/>
      <c r="B51" s="1020"/>
      <c r="C51" s="1020"/>
      <c r="D51" s="1020"/>
      <c r="E51" s="1020"/>
      <c r="F51" s="1004"/>
      <c r="G51" s="1020"/>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ht="12" customHeight="1">
      <c r="A52" s="1019"/>
      <c r="B52" s="1021"/>
      <c r="C52" s="1022"/>
      <c r="D52" s="707"/>
      <c r="E52" s="707"/>
      <c r="F52" s="707"/>
      <c r="G52" s="707"/>
      <c r="H52" s="707"/>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2:34" ht="12" customHeight="1">
      <c r="B53" s="673"/>
      <c r="C53" s="1022"/>
      <c r="D53" s="707"/>
      <c r="E53" s="707"/>
      <c r="F53" s="707"/>
      <c r="G53" s="707"/>
      <c r="H53" s="707"/>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ht="12" customHeight="1">
      <c r="A54" s="1023"/>
      <c r="B54" s="1023"/>
      <c r="C54" s="1023"/>
      <c r="D54" s="1023"/>
      <c r="E54" s="998"/>
      <c r="F54" s="998"/>
      <c r="G54" s="1023"/>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ht="15">
      <c r="A55" s="1023"/>
      <c r="B55" s="1023"/>
      <c r="C55" s="1023"/>
      <c r="D55" s="1023"/>
      <c r="E55" s="998"/>
      <c r="F55" s="998"/>
      <c r="G55" s="1023"/>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4"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1:34"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1:34"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1:34"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7" ht="15">
      <c r="A105" s="1"/>
      <c r="B105" s="1"/>
      <c r="C105" s="1"/>
      <c r="D105" s="1"/>
      <c r="E105" s="1"/>
      <c r="F105" s="1"/>
      <c r="G105" s="1"/>
    </row>
  </sheetData>
  <sheetProtection/>
  <mergeCells count="3">
    <mergeCell ref="A6:G6"/>
    <mergeCell ref="A3:G3"/>
    <mergeCell ref="A4:G4"/>
  </mergeCells>
  <printOptions/>
  <pageMargins left="0.3937007874015748" right="0.3937007874015748" top="0.5905511811023623" bottom="0.3937007874015748" header="0.5905511811023623" footer="0.3937007874015748"/>
  <pageSetup horizontalDpi="600" verticalDpi="600" orientation="portrait" scale="99" r:id="rId1"/>
  <headerFooter alignWithMargins="0">
    <oddHeader>&amp;L&amp;9Organisme __&amp;UMunicipalité XYZ&amp;U_______________________&amp;R&amp;9Code géographique __&amp;U99999&amp;U_____</oddHeader>
    <oddFooter>&amp;LS32</oddFooter>
  </headerFooter>
</worksheet>
</file>

<file path=xl/worksheets/sheet5.xml><?xml version="1.0" encoding="utf-8"?>
<worksheet xmlns="http://schemas.openxmlformats.org/spreadsheetml/2006/main" xmlns:r="http://schemas.openxmlformats.org/officeDocument/2006/relationships">
  <sheetPr codeName="Feuil32"/>
  <dimension ref="A1:G42"/>
  <sheetViews>
    <sheetView zoomScalePageLayoutView="0" workbookViewId="0" topLeftCell="A20">
      <selection activeCell="G25" sqref="G25"/>
    </sheetView>
  </sheetViews>
  <sheetFormatPr defaultColWidth="11.421875" defaultRowHeight="12.75"/>
  <cols>
    <col min="1" max="1" width="66.28125" style="31" customWidth="1"/>
    <col min="3" max="3" width="11.421875" style="1" customWidth="1"/>
    <col min="4" max="4" width="7.28125" style="31" customWidth="1"/>
    <col min="5" max="16384" width="11.421875" style="1" customWidth="1"/>
  </cols>
  <sheetData>
    <row r="1" ht="12.75">
      <c r="A1" s="4"/>
    </row>
    <row r="2" spans="1:4" ht="12.75">
      <c r="A2" s="69"/>
      <c r="D2" s="731"/>
    </row>
    <row r="3" spans="1:4" ht="12.75">
      <c r="A3" s="69" t="s">
        <v>1313</v>
      </c>
      <c r="D3" s="731"/>
    </row>
    <row r="4" spans="1:4" ht="12.75">
      <c r="A4" s="554"/>
      <c r="D4" s="729" t="s">
        <v>1314</v>
      </c>
    </row>
    <row r="5" spans="1:4" ht="12.75">
      <c r="A5" s="179"/>
      <c r="D5" s="62" t="s">
        <v>980</v>
      </c>
    </row>
    <row r="6" spans="1:4" ht="12.75">
      <c r="A6" s="179"/>
      <c r="D6" s="144"/>
    </row>
    <row r="7" spans="1:4" ht="12.75">
      <c r="A7" s="179" t="s">
        <v>952</v>
      </c>
      <c r="D7" s="632"/>
    </row>
    <row r="8" spans="1:4" ht="12.75">
      <c r="A8" s="179"/>
      <c r="D8" s="632"/>
    </row>
    <row r="9" spans="1:4" ht="12.75">
      <c r="A9" s="31" t="s">
        <v>953</v>
      </c>
      <c r="D9" s="632">
        <v>6</v>
      </c>
    </row>
    <row r="10" spans="1:4" ht="12.75">
      <c r="A10" s="272" t="s">
        <v>954</v>
      </c>
      <c r="D10" s="632" t="s">
        <v>16</v>
      </c>
    </row>
    <row r="11" spans="1:4" ht="12.75">
      <c r="A11" s="272"/>
      <c r="D11" s="632"/>
    </row>
    <row r="12" spans="1:4" ht="12.75">
      <c r="A12" s="272" t="s">
        <v>955</v>
      </c>
      <c r="D12" s="632"/>
    </row>
    <row r="13" spans="1:4" ht="12.75">
      <c r="A13" s="31" t="s">
        <v>959</v>
      </c>
      <c r="D13" s="632"/>
    </row>
    <row r="14" spans="1:4" ht="12.75">
      <c r="A14" s="31" t="s">
        <v>97</v>
      </c>
      <c r="D14" s="632">
        <f>D9+1</f>
        <v>7</v>
      </c>
    </row>
    <row r="15" spans="1:4" ht="12.75">
      <c r="A15" s="19" t="s">
        <v>364</v>
      </c>
      <c r="D15" s="632">
        <f aca="true" t="shared" si="0" ref="D15:D20">D14+1</f>
        <v>8</v>
      </c>
    </row>
    <row r="16" spans="1:4" ht="12.75">
      <c r="A16" s="19" t="s">
        <v>365</v>
      </c>
      <c r="D16" s="632">
        <f t="shared" si="0"/>
        <v>9</v>
      </c>
    </row>
    <row r="17" spans="1:4" ht="12.75">
      <c r="A17" s="31" t="s">
        <v>988</v>
      </c>
      <c r="D17" s="632">
        <f t="shared" si="0"/>
        <v>10</v>
      </c>
    </row>
    <row r="18" spans="1:4" ht="12.75">
      <c r="A18" s="31" t="s">
        <v>989</v>
      </c>
      <c r="D18" s="632">
        <f t="shared" si="0"/>
        <v>11</v>
      </c>
    </row>
    <row r="19" spans="1:4" ht="12.75">
      <c r="A19" s="31" t="s">
        <v>990</v>
      </c>
      <c r="D19" s="632">
        <f t="shared" si="0"/>
        <v>12</v>
      </c>
    </row>
    <row r="20" spans="1:4" ht="12.75">
      <c r="A20" s="31" t="s">
        <v>475</v>
      </c>
      <c r="D20" s="632">
        <f t="shared" si="0"/>
        <v>13</v>
      </c>
    </row>
    <row r="21" ht="12.75">
      <c r="D21" s="632"/>
    </row>
    <row r="22" spans="1:4" ht="12.75">
      <c r="A22" s="31" t="s">
        <v>960</v>
      </c>
      <c r="D22" s="632">
        <v>18</v>
      </c>
    </row>
    <row r="23" spans="1:4" ht="12.75">
      <c r="A23" s="63" t="s">
        <v>961</v>
      </c>
      <c r="D23" s="632">
        <f>D22+1</f>
        <v>19</v>
      </c>
    </row>
    <row r="24" spans="1:4" ht="12.75">
      <c r="A24" s="31" t="s">
        <v>962</v>
      </c>
      <c r="D24" s="632">
        <f>D23+1</f>
        <v>20</v>
      </c>
    </row>
    <row r="25" spans="1:4" ht="12.75">
      <c r="A25" s="171" t="s">
        <v>159</v>
      </c>
      <c r="D25" s="632">
        <f>D24+1</f>
        <v>21</v>
      </c>
    </row>
    <row r="26" spans="1:4" ht="12.75">
      <c r="A26" s="171"/>
      <c r="D26" s="632"/>
    </row>
    <row r="27" spans="1:4" ht="12.75">
      <c r="A27" s="31" t="s">
        <v>160</v>
      </c>
      <c r="D27" s="632">
        <f>D25+1</f>
        <v>22</v>
      </c>
    </row>
    <row r="28" spans="1:4" ht="12.75">
      <c r="A28" s="31" t="s">
        <v>161</v>
      </c>
      <c r="D28" s="632"/>
    </row>
    <row r="29" spans="1:4" ht="12.75">
      <c r="A29" s="31" t="s">
        <v>162</v>
      </c>
      <c r="D29" s="632">
        <f>D27+1</f>
        <v>23</v>
      </c>
    </row>
    <row r="30" spans="1:4" ht="12.75">
      <c r="A30" s="29" t="s">
        <v>163</v>
      </c>
      <c r="D30" s="632">
        <f>D29+1</f>
        <v>24</v>
      </c>
    </row>
    <row r="31" spans="1:4" ht="12.75">
      <c r="A31" s="31" t="s">
        <v>682</v>
      </c>
      <c r="D31" s="632">
        <f>D30+1</f>
        <v>25</v>
      </c>
    </row>
    <row r="32" spans="1:4" ht="12.75">
      <c r="A32" s="19" t="s">
        <v>1000</v>
      </c>
      <c r="D32" s="632"/>
    </row>
    <row r="33" spans="1:4" ht="12.75">
      <c r="A33" s="52" t="s">
        <v>956</v>
      </c>
      <c r="D33" s="632"/>
    </row>
    <row r="34" spans="1:4" ht="12.75">
      <c r="A34" s="1"/>
      <c r="D34" s="301"/>
    </row>
    <row r="35" spans="1:7" ht="12.75">
      <c r="A35" s="31" t="s">
        <v>683</v>
      </c>
      <c r="D35" s="301">
        <f>D31+2</f>
        <v>27</v>
      </c>
      <c r="E35" s="1327"/>
      <c r="F35" s="1328"/>
      <c r="G35" s="1329"/>
    </row>
    <row r="36" spans="1:7" ht="12.75">
      <c r="A36" s="1" t="s">
        <v>684</v>
      </c>
      <c r="D36" s="301">
        <f>D35+1</f>
        <v>28</v>
      </c>
      <c r="E36" s="1329"/>
      <c r="F36" s="1329"/>
      <c r="G36" s="1329"/>
    </row>
    <row r="39" ht="12.75">
      <c r="A39" s="1"/>
    </row>
    <row r="41" ht="12.75">
      <c r="A41" s="1277"/>
    </row>
    <row r="42" ht="12.75">
      <c r="A42" s="1277"/>
    </row>
  </sheetData>
  <sheetProtection/>
  <printOptions/>
  <pageMargins left="0.3937007874015748" right="0.3937007874015748" top="0.7874015748031497" bottom="0.7874015748031497" header="0.3937007874015748" footer="0.3937007874015748"/>
  <pageSetup horizontalDpi="600" verticalDpi="600" orientation="portrait" r:id="rId1"/>
  <headerFooter alignWithMargins="0">
    <oddFooter>&amp;LS5</oddFooter>
  </headerFooter>
</worksheet>
</file>

<file path=xl/worksheets/sheet50.xml><?xml version="1.0" encoding="utf-8"?>
<worksheet xmlns="http://schemas.openxmlformats.org/spreadsheetml/2006/main" xmlns:r="http://schemas.openxmlformats.org/officeDocument/2006/relationships">
  <sheetPr codeName="Feuil61"/>
  <dimension ref="A1:G48"/>
  <sheetViews>
    <sheetView zoomScalePageLayoutView="0" workbookViewId="0" topLeftCell="A1">
      <selection activeCell="B10" sqref="B10"/>
    </sheetView>
  </sheetViews>
  <sheetFormatPr defaultColWidth="11.421875" defaultRowHeight="12.75"/>
  <cols>
    <col min="1" max="1" width="14.00390625" style="996" customWidth="1"/>
    <col min="2" max="2" width="43.140625" style="996" customWidth="1"/>
    <col min="3" max="3" width="2.00390625" style="996" customWidth="1"/>
    <col min="4" max="4" width="2.28125" style="996" customWidth="1"/>
    <col min="5" max="5" width="15.7109375" style="996" customWidth="1"/>
    <col min="6" max="6" width="2.28125" style="996" customWidth="1"/>
    <col min="7" max="7" width="15.7109375" style="996" customWidth="1"/>
    <col min="8" max="16384" width="11.421875" style="996" customWidth="1"/>
  </cols>
  <sheetData>
    <row r="1" spans="2:7" ht="15" customHeight="1">
      <c r="B1" s="998"/>
      <c r="C1" s="998"/>
      <c r="D1" s="999"/>
      <c r="E1" s="1"/>
      <c r="F1" s="998"/>
      <c r="G1" s="998"/>
    </row>
    <row r="2" ht="15" customHeight="1">
      <c r="A2" s="1023"/>
    </row>
    <row r="3" spans="1:7" ht="15" customHeight="1">
      <c r="A3" s="1953" t="s">
        <v>909</v>
      </c>
      <c r="B3" s="1953"/>
      <c r="C3" s="1953"/>
      <c r="D3" s="1953"/>
      <c r="E3" s="1953"/>
      <c r="F3" s="1953"/>
      <c r="G3" s="1953"/>
    </row>
    <row r="4" spans="1:7" ht="15" customHeight="1">
      <c r="A4" s="1954" t="s">
        <v>192</v>
      </c>
      <c r="B4" s="1955"/>
      <c r="C4" s="1955"/>
      <c r="D4" s="1955"/>
      <c r="E4" s="1955"/>
      <c r="F4" s="1955"/>
      <c r="G4" s="1955"/>
    </row>
    <row r="5" spans="1:7" ht="15" customHeight="1">
      <c r="A5" s="1003"/>
      <c r="B5" s="394"/>
      <c r="C5" s="394"/>
      <c r="D5" s="394"/>
      <c r="E5" s="394"/>
      <c r="F5" s="394"/>
      <c r="G5" s="394"/>
    </row>
    <row r="6" spans="1:7" ht="15" customHeight="1" thickBot="1">
      <c r="A6" s="1024" t="s">
        <v>193</v>
      </c>
      <c r="B6" s="1025"/>
      <c r="C6" s="1025"/>
      <c r="D6" s="1025"/>
      <c r="E6" s="1026"/>
      <c r="F6" s="1026"/>
      <c r="G6" s="1026"/>
    </row>
    <row r="7" spans="1:7" ht="15" customHeight="1">
      <c r="A7" s="1027"/>
      <c r="B7" s="1028"/>
      <c r="C7" s="998"/>
      <c r="D7" s="1004"/>
      <c r="E7" s="998"/>
      <c r="F7" s="1004"/>
      <c r="G7" s="998"/>
    </row>
    <row r="8" spans="1:7" ht="15" customHeight="1">
      <c r="A8" s="998" t="s">
        <v>191</v>
      </c>
      <c r="B8" s="1005"/>
      <c r="C8" s="997"/>
      <c r="D8" s="1004"/>
      <c r="E8" s="1006"/>
      <c r="F8" s="1004">
        <v>1</v>
      </c>
      <c r="G8" s="1731">
        <f>'S32  TGT Concil. taxes'!$G$40</f>
        <v>74574000</v>
      </c>
    </row>
    <row r="9" spans="1:7" ht="15" customHeight="1">
      <c r="A9" s="998"/>
      <c r="B9" s="998"/>
      <c r="C9" s="998"/>
      <c r="D9" s="1004"/>
      <c r="E9" s="998"/>
      <c r="F9" s="1004"/>
      <c r="G9" s="1731"/>
    </row>
    <row r="10" spans="1:7" ht="15" customHeight="1">
      <c r="A10" s="997" t="s">
        <v>6</v>
      </c>
      <c r="B10" s="1005"/>
      <c r="C10" s="997"/>
      <c r="D10" s="1004"/>
      <c r="E10" s="998"/>
      <c r="F10" s="1004"/>
      <c r="G10" s="1731"/>
    </row>
    <row r="11" spans="1:7" ht="12.75" customHeight="1">
      <c r="A11" s="998"/>
      <c r="B11" s="998"/>
      <c r="C11" s="998"/>
      <c r="D11" s="1004"/>
      <c r="E11" s="998"/>
      <c r="F11" s="1004"/>
      <c r="G11" s="1731"/>
    </row>
    <row r="12" spans="1:7" ht="15" customHeight="1">
      <c r="A12" s="998" t="s">
        <v>194</v>
      </c>
      <c r="B12" s="1005"/>
      <c r="C12" s="998"/>
      <c r="D12" s="1004"/>
      <c r="E12" s="998"/>
      <c r="F12" s="1004"/>
      <c r="G12" s="1731"/>
    </row>
    <row r="13" spans="1:7" ht="12.75" customHeight="1">
      <c r="A13" s="998" t="s">
        <v>1146</v>
      </c>
      <c r="B13" s="1005"/>
      <c r="C13" s="998"/>
      <c r="D13" s="1004"/>
      <c r="E13" s="998"/>
      <c r="F13" s="1004">
        <f>F8+1</f>
        <v>2</v>
      </c>
      <c r="G13" s="1731"/>
    </row>
    <row r="14" spans="1:7" ht="15" customHeight="1">
      <c r="A14" s="998"/>
      <c r="B14" s="998"/>
      <c r="C14" s="998"/>
      <c r="D14" s="1004"/>
      <c r="E14" s="1006"/>
      <c r="F14" s="1004"/>
      <c r="G14" s="1731"/>
    </row>
    <row r="15" spans="1:7" ht="15" customHeight="1">
      <c r="A15" s="998" t="s">
        <v>270</v>
      </c>
      <c r="B15" s="998"/>
      <c r="C15" s="998"/>
      <c r="D15" s="1004"/>
      <c r="E15" s="1006"/>
      <c r="F15" s="1004"/>
      <c r="G15" s="1731"/>
    </row>
    <row r="16" spans="1:7" ht="12.75" customHeight="1">
      <c r="A16" s="998" t="s">
        <v>1395</v>
      </c>
      <c r="B16" s="998"/>
      <c r="C16" s="998"/>
      <c r="D16" s="1004"/>
      <c r="E16" s="1006"/>
      <c r="F16" s="1004">
        <f>F13+1</f>
        <v>3</v>
      </c>
      <c r="G16" s="1727"/>
    </row>
    <row r="17" spans="1:7" ht="15" customHeight="1">
      <c r="A17" s="998"/>
      <c r="B17" s="998"/>
      <c r="C17" s="998"/>
      <c r="D17" s="1004"/>
      <c r="E17" s="1006"/>
      <c r="F17" s="1004"/>
      <c r="G17" s="1731"/>
    </row>
    <row r="18" spans="1:7" ht="15" customHeight="1">
      <c r="A18" s="997" t="s">
        <v>271</v>
      </c>
      <c r="B18" s="1005"/>
      <c r="C18" s="1010"/>
      <c r="D18" s="1004"/>
      <c r="E18" s="1006"/>
      <c r="F18" s="1014">
        <f>F16+1</f>
        <v>4</v>
      </c>
      <c r="G18" s="1727">
        <f>SUM(G8:G17)</f>
        <v>74574000</v>
      </c>
    </row>
    <row r="19" spans="1:7" ht="15" customHeight="1">
      <c r="A19" s="998"/>
      <c r="B19" s="998"/>
      <c r="C19" s="998"/>
      <c r="D19" s="1004"/>
      <c r="E19" s="998"/>
      <c r="F19" s="1004"/>
      <c r="G19" s="1731"/>
    </row>
    <row r="20" spans="1:7" ht="15" customHeight="1">
      <c r="A20" s="997" t="s">
        <v>7</v>
      </c>
      <c r="B20" s="1005"/>
      <c r="C20" s="997"/>
      <c r="D20" s="1004"/>
      <c r="E20" s="998"/>
      <c r="F20" s="1004"/>
      <c r="G20" s="1731"/>
    </row>
    <row r="21" spans="1:7" ht="12.75" customHeight="1">
      <c r="A21" s="997"/>
      <c r="B21" s="1005"/>
      <c r="C21" s="997"/>
      <c r="D21" s="1004"/>
      <c r="E21" s="998"/>
      <c r="F21" s="1004"/>
      <c r="G21" s="1731"/>
    </row>
    <row r="22" spans="1:7" ht="15" customHeight="1">
      <c r="A22" s="998" t="s">
        <v>1147</v>
      </c>
      <c r="B22" s="1005"/>
      <c r="C22" s="998"/>
      <c r="D22" s="1004"/>
      <c r="E22" s="998"/>
      <c r="F22" s="1004"/>
      <c r="G22" s="1731"/>
    </row>
    <row r="23" spans="1:7" ht="12.75" customHeight="1">
      <c r="A23" s="998" t="s">
        <v>1148</v>
      </c>
      <c r="B23" s="998"/>
      <c r="C23" s="998"/>
      <c r="D23" s="1004"/>
      <c r="E23" s="998"/>
      <c r="F23" s="1004"/>
      <c r="G23" s="1731"/>
    </row>
    <row r="24" spans="1:7" ht="12.75" customHeight="1">
      <c r="A24" s="998"/>
      <c r="B24" s="998"/>
      <c r="C24" s="998"/>
      <c r="D24" s="1004"/>
      <c r="E24" s="998"/>
      <c r="F24" s="1004"/>
      <c r="G24" s="1731"/>
    </row>
    <row r="25" spans="1:7" ht="15" customHeight="1">
      <c r="A25" s="998" t="s">
        <v>272</v>
      </c>
      <c r="B25" s="1005"/>
      <c r="C25" s="998"/>
      <c r="D25" s="1004">
        <f>F18+1</f>
        <v>5</v>
      </c>
      <c r="E25" s="1733"/>
      <c r="F25" s="1004"/>
      <c r="G25" s="1731"/>
    </row>
    <row r="26" spans="1:7" ht="15" customHeight="1">
      <c r="A26" s="998"/>
      <c r="B26" s="998"/>
      <c r="C26" s="998"/>
      <c r="D26" s="1004"/>
      <c r="E26" s="1731"/>
      <c r="F26" s="1004"/>
      <c r="G26" s="1731"/>
    </row>
    <row r="27" spans="1:7" ht="15" customHeight="1">
      <c r="A27" s="998" t="s">
        <v>871</v>
      </c>
      <c r="B27" s="1005"/>
      <c r="C27" s="998"/>
      <c r="D27" s="1004">
        <f>D25+1</f>
        <v>6</v>
      </c>
      <c r="E27" s="1731">
        <v>83268</v>
      </c>
      <c r="F27" s="1004"/>
      <c r="G27" s="1731"/>
    </row>
    <row r="28" spans="1:7" ht="15" customHeight="1">
      <c r="A28" s="998"/>
      <c r="B28" s="998"/>
      <c r="C28" s="998"/>
      <c r="D28" s="1004"/>
      <c r="E28" s="1731"/>
      <c r="F28" s="1004"/>
      <c r="G28" s="1731"/>
    </row>
    <row r="29" spans="1:7" ht="15" customHeight="1">
      <c r="A29" s="998" t="s">
        <v>313</v>
      </c>
      <c r="B29" s="1005"/>
      <c r="C29" s="998"/>
      <c r="D29" s="1004"/>
      <c r="E29" s="1731"/>
      <c r="F29" s="1004"/>
      <c r="G29" s="1731"/>
    </row>
    <row r="30" spans="1:7" ht="15" customHeight="1">
      <c r="A30" s="998" t="s">
        <v>314</v>
      </c>
      <c r="B30" s="1005"/>
      <c r="C30" s="998"/>
      <c r="D30" s="1004"/>
      <c r="E30" s="1731"/>
      <c r="F30" s="1004"/>
      <c r="G30" s="1731"/>
    </row>
    <row r="31" spans="1:7" ht="15" customHeight="1">
      <c r="A31" s="998" t="s">
        <v>1149</v>
      </c>
      <c r="B31" s="1005"/>
      <c r="C31" s="998"/>
      <c r="D31" s="1004">
        <f>D27+1</f>
        <v>7</v>
      </c>
      <c r="E31" s="1731">
        <v>14059981</v>
      </c>
      <c r="F31" s="1005"/>
      <c r="G31" s="1732"/>
    </row>
    <row r="32" spans="1:7" ht="15" customHeight="1">
      <c r="A32" s="998"/>
      <c r="B32" s="1005"/>
      <c r="C32" s="998"/>
      <c r="D32" s="1004"/>
      <c r="E32" s="1731"/>
      <c r="F32" s="1004"/>
      <c r="G32" s="1731"/>
    </row>
    <row r="33" spans="1:7" ht="15" customHeight="1">
      <c r="A33" s="998" t="s">
        <v>315</v>
      </c>
      <c r="B33" s="1005"/>
      <c r="C33" s="998"/>
      <c r="D33" s="1004">
        <f>D31+1</f>
        <v>8</v>
      </c>
      <c r="E33" s="1727"/>
      <c r="F33" s="1004">
        <f>D33+1</f>
        <v>9</v>
      </c>
      <c r="G33" s="1727">
        <f>E25+E27+E31+E33</f>
        <v>14143249</v>
      </c>
    </row>
    <row r="34" spans="1:7" ht="15" customHeight="1">
      <c r="A34" s="998"/>
      <c r="B34" s="998"/>
      <c r="C34" s="998"/>
      <c r="D34" s="1004"/>
      <c r="E34" s="998"/>
      <c r="F34" s="1004"/>
      <c r="G34" s="1731"/>
    </row>
    <row r="35" spans="1:7" ht="15" customHeight="1">
      <c r="A35" s="997" t="s">
        <v>316</v>
      </c>
      <c r="B35" s="1005"/>
      <c r="C35" s="997"/>
      <c r="D35" s="1029"/>
      <c r="E35" s="998"/>
      <c r="F35" s="1004"/>
      <c r="G35" s="1731"/>
    </row>
    <row r="36" spans="1:7" ht="15" customHeight="1" thickBot="1">
      <c r="A36" s="997" t="s">
        <v>1468</v>
      </c>
      <c r="B36" s="1005"/>
      <c r="C36" s="997"/>
      <c r="D36" s="1029"/>
      <c r="E36" s="1006"/>
      <c r="F36" s="1004">
        <f>F33+1</f>
        <v>10</v>
      </c>
      <c r="G36" s="1730">
        <f>G18-G33</f>
        <v>60430751</v>
      </c>
    </row>
    <row r="37" spans="1:7" ht="15" customHeight="1">
      <c r="A37" s="997"/>
      <c r="B37" s="1005"/>
      <c r="C37" s="997"/>
      <c r="D37" s="1029"/>
      <c r="E37" s="1006"/>
      <c r="F37" s="1004"/>
      <c r="G37" s="1017"/>
    </row>
    <row r="38" spans="1:7" ht="15" customHeight="1">
      <c r="A38" s="997"/>
      <c r="B38" s="1005"/>
      <c r="C38" s="997"/>
      <c r="D38" s="1029"/>
      <c r="E38" s="1006"/>
      <c r="F38" s="1004"/>
      <c r="G38" s="1017"/>
    </row>
    <row r="39" spans="1:7" ht="15" customHeight="1">
      <c r="A39" s="997"/>
      <c r="B39" s="1005"/>
      <c r="C39" s="997"/>
      <c r="D39" s="1029"/>
      <c r="E39" s="1006"/>
      <c r="F39" s="1004"/>
      <c r="G39" s="1017"/>
    </row>
    <row r="40" spans="1:7" ht="15" customHeight="1">
      <c r="A40" s="997"/>
      <c r="B40" s="1005"/>
      <c r="C40" s="997"/>
      <c r="D40" s="1029"/>
      <c r="E40" s="1006"/>
      <c r="F40" s="1004"/>
      <c r="G40" s="1017"/>
    </row>
    <row r="41" spans="1:7" ht="15" customHeight="1">
      <c r="A41" s="997"/>
      <c r="B41" s="1005"/>
      <c r="C41" s="997"/>
      <c r="D41" s="1029"/>
      <c r="E41" s="1006"/>
      <c r="F41" s="1004"/>
      <c r="G41" s="1017"/>
    </row>
    <row r="42" spans="1:7" ht="15" customHeight="1">
      <c r="A42" s="997"/>
      <c r="B42" s="1005"/>
      <c r="C42" s="997"/>
      <c r="D42" s="1029"/>
      <c r="E42" s="1006"/>
      <c r="F42" s="1004"/>
      <c r="G42" s="1017"/>
    </row>
    <row r="43" spans="1:7" ht="15" customHeight="1">
      <c r="A43" s="997"/>
      <c r="B43" s="1005"/>
      <c r="C43" s="997"/>
      <c r="D43" s="1029"/>
      <c r="E43" s="1006"/>
      <c r="F43" s="1004"/>
      <c r="G43" s="1017"/>
    </row>
    <row r="44" spans="1:7" ht="15" customHeight="1">
      <c r="A44" s="997"/>
      <c r="B44" s="1005"/>
      <c r="C44" s="997"/>
      <c r="D44" s="1029"/>
      <c r="E44" s="1006"/>
      <c r="F44" s="1004"/>
      <c r="G44" s="1017"/>
    </row>
    <row r="45" spans="1:7" ht="15" customHeight="1">
      <c r="A45" s="997"/>
      <c r="B45" s="1005"/>
      <c r="C45" s="997"/>
      <c r="D45" s="1029"/>
      <c r="E45" s="1006"/>
      <c r="F45" s="1004"/>
      <c r="G45" s="1017"/>
    </row>
    <row r="46" spans="1:7" ht="15" customHeight="1">
      <c r="A46" s="997"/>
      <c r="B46" s="1005"/>
      <c r="C46" s="997"/>
      <c r="D46" s="1029"/>
      <c r="E46" s="1006"/>
      <c r="F46" s="1004"/>
      <c r="G46" s="1017"/>
    </row>
    <row r="47" spans="1:7" ht="12.75" customHeight="1">
      <c r="A47" s="1019"/>
      <c r="B47" s="1019"/>
      <c r="C47" s="1019"/>
      <c r="D47" s="1032"/>
      <c r="E47" s="1030"/>
      <c r="F47" s="1004"/>
      <c r="G47" s="1031"/>
    </row>
    <row r="48" spans="1:6" ht="11.25" customHeight="1">
      <c r="A48" s="1956"/>
      <c r="B48" s="1956"/>
      <c r="C48" s="1033"/>
      <c r="D48" s="1005"/>
      <c r="E48" s="1005"/>
      <c r="F48" s="1005"/>
    </row>
  </sheetData>
  <sheetProtection/>
  <mergeCells count="3">
    <mergeCell ref="A3:G3"/>
    <mergeCell ref="A4:G4"/>
    <mergeCell ref="A48:B48"/>
  </mergeCells>
  <printOptions/>
  <pageMargins left="0.3937007874015748" right="0.3937007874015748" top="0.5905511811023623" bottom="0.3937007874015748" header="0.5905511811023623" footer="0.3937007874015748"/>
  <pageSetup horizontalDpi="600" verticalDpi="600" orientation="portrait" r:id="rId1"/>
  <headerFooter alignWithMargins="0">
    <oddHeader>&amp;L&amp;9Organisme __&amp;UMunicipalité XYZ&amp;U_______________________&amp;R&amp;9Code géographique __&amp;U99999&amp;U_____</oddHeader>
    <oddFooter>&amp;LS33</oddFooter>
  </headerFooter>
</worksheet>
</file>

<file path=xl/worksheets/sheet51.xml><?xml version="1.0" encoding="utf-8"?>
<worksheet xmlns="http://schemas.openxmlformats.org/spreadsheetml/2006/main" xmlns:r="http://schemas.openxmlformats.org/officeDocument/2006/relationships">
  <sheetPr codeName="Feuil64"/>
  <dimension ref="A1:S51"/>
  <sheetViews>
    <sheetView zoomScalePageLayoutView="0" workbookViewId="0" topLeftCell="A1">
      <selection activeCell="D7" sqref="D7"/>
    </sheetView>
  </sheetViews>
  <sheetFormatPr defaultColWidth="11.421875" defaultRowHeight="12.75"/>
  <cols>
    <col min="1" max="1" width="13.140625" style="996" customWidth="1"/>
    <col min="2" max="2" width="37.28125" style="996" customWidth="1"/>
    <col min="3" max="3" width="2.28125" style="996" customWidth="1"/>
    <col min="4" max="4" width="12.7109375" style="996" customWidth="1"/>
    <col min="5" max="12" width="2.7109375" style="996" customWidth="1"/>
    <col min="13" max="13" width="6.7109375" style="996" customWidth="1"/>
    <col min="14" max="14" width="11.7109375" style="1012" customWidth="1"/>
    <col min="15" max="15" width="2.7109375" style="1012" customWidth="1"/>
    <col min="16" max="16" width="11.7109375" style="996" customWidth="1"/>
    <col min="17" max="16384" width="11.421875" style="996" customWidth="1"/>
  </cols>
  <sheetData>
    <row r="1" spans="1:16" ht="12.75" customHeight="1">
      <c r="A1" s="63"/>
      <c r="B1" s="998"/>
      <c r="C1" s="1023"/>
      <c r="D1" s="1023"/>
      <c r="E1" s="1034"/>
      <c r="F1" s="1034"/>
      <c r="G1" s="1034"/>
      <c r="H1" s="1034"/>
      <c r="I1" s="1034"/>
      <c r="J1" s="1034"/>
      <c r="K1" s="1034"/>
      <c r="L1" s="1034"/>
      <c r="M1" s="1034"/>
      <c r="N1" s="998"/>
      <c r="O1" s="998"/>
      <c r="P1" s="1023"/>
    </row>
    <row r="2" spans="1:16" ht="12.75" customHeight="1">
      <c r="A2" s="1023"/>
      <c r="B2" s="1002"/>
      <c r="C2" s="1002"/>
      <c r="D2" s="1002"/>
      <c r="E2" s="1002"/>
      <c r="F2" s="1002"/>
      <c r="G2" s="1002"/>
      <c r="H2" s="1002"/>
      <c r="I2" s="1002"/>
      <c r="J2" s="1002"/>
      <c r="K2" s="1002"/>
      <c r="L2" s="1002"/>
      <c r="M2" s="1002"/>
      <c r="N2" s="1"/>
      <c r="O2" s="1"/>
      <c r="P2" s="1"/>
    </row>
    <row r="3" spans="1:16" ht="15" customHeight="1">
      <c r="A3" s="1000" t="s">
        <v>909</v>
      </c>
      <c r="B3" s="1000"/>
      <c r="C3" s="1000"/>
      <c r="D3" s="1000"/>
      <c r="E3" s="1002"/>
      <c r="F3" s="1002"/>
      <c r="G3" s="1002"/>
      <c r="H3" s="1002"/>
      <c r="I3" s="1002"/>
      <c r="J3" s="1002"/>
      <c r="K3" s="1002"/>
      <c r="L3" s="1002"/>
      <c r="M3" s="1002"/>
      <c r="N3" s="1"/>
      <c r="O3" s="1"/>
      <c r="P3" s="1"/>
    </row>
    <row r="4" spans="1:16" ht="15" customHeight="1">
      <c r="A4" s="1000" t="s">
        <v>192</v>
      </c>
      <c r="B4" s="1002"/>
      <c r="C4" s="1002"/>
      <c r="D4" s="1002"/>
      <c r="E4" s="1002"/>
      <c r="F4" s="1002"/>
      <c r="G4" s="1002"/>
      <c r="H4" s="1002"/>
      <c r="I4" s="1002"/>
      <c r="J4" s="1002"/>
      <c r="K4" s="1002"/>
      <c r="L4" s="1002"/>
      <c r="M4" s="1002"/>
      <c r="N4" s="1"/>
      <c r="O4" s="1"/>
      <c r="P4" s="1"/>
    </row>
    <row r="5" spans="1:16" ht="12.75" customHeight="1">
      <c r="A5" s="1035"/>
      <c r="B5" s="1036"/>
      <c r="C5" s="1036"/>
      <c r="D5" s="998"/>
      <c r="E5" s="998"/>
      <c r="F5" s="998"/>
      <c r="G5" s="998"/>
      <c r="H5" s="998"/>
      <c r="I5" s="998"/>
      <c r="J5" s="998"/>
      <c r="K5" s="998"/>
      <c r="L5" s="998"/>
      <c r="M5" s="998"/>
      <c r="N5" s="998"/>
      <c r="O5" s="998"/>
      <c r="P5" s="998"/>
    </row>
    <row r="6" spans="1:16" ht="16.5" customHeight="1" thickBot="1">
      <c r="A6" s="1037" t="s">
        <v>571</v>
      </c>
      <c r="B6" s="1038"/>
      <c r="C6" s="1039"/>
      <c r="D6" s="1026"/>
      <c r="E6" s="1040"/>
      <c r="F6" s="1025"/>
      <c r="G6" s="1025"/>
      <c r="H6" s="1025"/>
      <c r="I6" s="1025"/>
      <c r="J6" s="1040"/>
      <c r="K6" s="1025"/>
      <c r="L6" s="1025"/>
      <c r="M6" s="1025"/>
      <c r="N6" s="998"/>
      <c r="O6" s="998"/>
      <c r="P6" s="998"/>
    </row>
    <row r="7" spans="1:16" ht="15.75" customHeight="1">
      <c r="A7" s="1041"/>
      <c r="B7" s="1036"/>
      <c r="C7" s="1042"/>
      <c r="D7" s="998"/>
      <c r="E7" s="1043"/>
      <c r="F7" s="998"/>
      <c r="G7" s="998"/>
      <c r="H7" s="998"/>
      <c r="I7" s="998"/>
      <c r="J7" s="1043"/>
      <c r="K7" s="998"/>
      <c r="L7" s="998"/>
      <c r="M7" s="998"/>
      <c r="N7" s="998"/>
      <c r="O7" s="998"/>
      <c r="P7" s="998"/>
    </row>
    <row r="8" spans="2:16" ht="15.75" customHeight="1">
      <c r="B8" s="1036"/>
      <c r="C8" s="1044"/>
      <c r="D8" s="998"/>
      <c r="E8" s="1004"/>
      <c r="F8" s="1020"/>
      <c r="G8" s="1020"/>
      <c r="H8" s="1020"/>
      <c r="I8" s="1020"/>
      <c r="J8" s="1004"/>
      <c r="K8" s="1020"/>
      <c r="L8" s="1020"/>
      <c r="M8" s="1020"/>
      <c r="N8" s="998"/>
      <c r="O8" s="1020"/>
      <c r="P8" s="998"/>
    </row>
    <row r="9" spans="1:16" ht="15.75" customHeight="1">
      <c r="A9" s="1036" t="s">
        <v>273</v>
      </c>
      <c r="B9" s="1036"/>
      <c r="C9" s="1044"/>
      <c r="D9" s="998"/>
      <c r="E9" s="1004"/>
      <c r="F9" s="1020"/>
      <c r="G9" s="1020"/>
      <c r="H9" s="1020"/>
      <c r="I9" s="1004">
        <v>1</v>
      </c>
      <c r="J9" s="1958">
        <v>4149888800</v>
      </c>
      <c r="K9" s="1958"/>
      <c r="L9" s="1958"/>
      <c r="M9" s="1958"/>
      <c r="N9" s="998"/>
      <c r="O9" s="1020"/>
      <c r="P9" s="998"/>
    </row>
    <row r="10" spans="1:16" ht="15.75" customHeight="1">
      <c r="A10" s="1036"/>
      <c r="B10" s="1036"/>
      <c r="C10" s="1044"/>
      <c r="D10" s="998"/>
      <c r="E10" s="1004"/>
      <c r="F10" s="1020"/>
      <c r="G10" s="1020"/>
      <c r="H10" s="1020"/>
      <c r="I10" s="1020"/>
      <c r="N10" s="998"/>
      <c r="P10" s="998"/>
    </row>
    <row r="11" spans="1:16" ht="15.75" customHeight="1">
      <c r="A11" s="1036" t="s">
        <v>274</v>
      </c>
      <c r="B11" s="1036"/>
      <c r="C11" s="1044"/>
      <c r="D11" s="998"/>
      <c r="E11" s="1004"/>
      <c r="F11" s="1020"/>
      <c r="G11" s="1020"/>
      <c r="H11" s="1020"/>
      <c r="I11" s="1004">
        <f>I9+1</f>
        <v>2</v>
      </c>
      <c r="J11" s="1958">
        <v>4313519172</v>
      </c>
      <c r="K11" s="1958"/>
      <c r="L11" s="1958"/>
      <c r="M11" s="1958"/>
      <c r="N11" s="998"/>
      <c r="O11" s="1020"/>
      <c r="P11" s="998"/>
    </row>
    <row r="12" spans="1:16" ht="15.75" customHeight="1">
      <c r="A12" s="1036"/>
      <c r="B12" s="1036"/>
      <c r="C12" s="1044"/>
      <c r="D12" s="998"/>
      <c r="E12" s="1004"/>
      <c r="F12" s="1020"/>
      <c r="G12" s="1020"/>
      <c r="H12" s="1020"/>
      <c r="I12" s="1020"/>
      <c r="J12" s="1004"/>
      <c r="K12" s="1045"/>
      <c r="L12" s="492"/>
      <c r="M12" s="492"/>
      <c r="N12" s="998"/>
      <c r="O12" s="1020"/>
      <c r="P12" s="998"/>
    </row>
    <row r="13" spans="1:16" ht="15.75" customHeight="1">
      <c r="A13" s="1036" t="s">
        <v>37</v>
      </c>
      <c r="B13" s="1036"/>
      <c r="C13" s="1044"/>
      <c r="D13" s="998"/>
      <c r="E13" s="1004"/>
      <c r="F13" s="1020"/>
      <c r="G13" s="1020"/>
      <c r="H13" s="1020"/>
      <c r="I13" s="1020"/>
      <c r="J13" s="1004"/>
      <c r="K13" s="1020"/>
      <c r="L13" s="1020"/>
      <c r="M13" s="1020"/>
      <c r="N13" s="998"/>
      <c r="O13" s="1020"/>
      <c r="P13" s="998"/>
    </row>
    <row r="14" spans="1:16" ht="15.75" customHeight="1">
      <c r="A14" s="1036" t="s">
        <v>38</v>
      </c>
      <c r="B14" s="1036"/>
      <c r="C14" s="1044"/>
      <c r="D14" s="998"/>
      <c r="E14" s="1004"/>
      <c r="F14" s="1020"/>
      <c r="G14" s="1020"/>
      <c r="H14" s="1020"/>
      <c r="I14" s="1004">
        <f>I11+1</f>
        <v>3</v>
      </c>
      <c r="J14" s="1958">
        <v>4231703986</v>
      </c>
      <c r="K14" s="1958"/>
      <c r="L14" s="1958"/>
      <c r="M14" s="1958"/>
      <c r="N14" s="998"/>
      <c r="O14" s="1020"/>
      <c r="P14" s="998"/>
    </row>
    <row r="15" spans="1:16" ht="15.75" customHeight="1">
      <c r="A15" s="1046"/>
      <c r="B15" s="1036"/>
      <c r="C15" s="1044"/>
      <c r="D15" s="998"/>
      <c r="E15" s="1004"/>
      <c r="F15" s="1020"/>
      <c r="G15" s="1020"/>
      <c r="H15" s="1020"/>
      <c r="I15" s="1020"/>
      <c r="J15" s="1004"/>
      <c r="K15" s="1020"/>
      <c r="L15" s="1020"/>
      <c r="M15" s="1020"/>
      <c r="N15" s="998"/>
      <c r="O15" s="1020"/>
      <c r="P15" s="998"/>
    </row>
    <row r="16" spans="1:16" ht="15" customHeight="1">
      <c r="A16" s="1036"/>
      <c r="B16" s="1036"/>
      <c r="C16" s="1044"/>
      <c r="D16" s="998"/>
      <c r="E16" s="1004"/>
      <c r="F16" s="1020"/>
      <c r="G16" s="1020"/>
      <c r="H16" s="1020"/>
      <c r="I16" s="1020"/>
      <c r="J16" s="1004"/>
      <c r="K16" s="1020"/>
      <c r="L16" s="1020"/>
      <c r="M16" s="1020"/>
      <c r="N16" s="998"/>
      <c r="O16" s="1020"/>
      <c r="P16" s="998"/>
    </row>
    <row r="17" spans="1:19" ht="18" customHeight="1" thickBot="1">
      <c r="A17" s="1037" t="s">
        <v>996</v>
      </c>
      <c r="B17" s="1038"/>
      <c r="C17" s="1047"/>
      <c r="D17" s="1025"/>
      <c r="E17" s="1048"/>
      <c r="F17" s="1049"/>
      <c r="G17" s="1049"/>
      <c r="H17" s="1049"/>
      <c r="I17" s="1049"/>
      <c r="J17" s="1048"/>
      <c r="K17" s="1049"/>
      <c r="L17" s="1049"/>
      <c r="M17" s="1049"/>
      <c r="N17" s="998"/>
      <c r="O17" s="1020"/>
      <c r="P17" s="1642"/>
      <c r="Q17" s="1642"/>
      <c r="R17" s="1642"/>
      <c r="S17" s="1642"/>
    </row>
    <row r="18" spans="1:16" ht="12.75" customHeight="1">
      <c r="A18" s="1041"/>
      <c r="B18" s="1036"/>
      <c r="C18" s="1044"/>
      <c r="D18" s="998"/>
      <c r="E18" s="1004"/>
      <c r="F18" s="1020"/>
      <c r="G18" s="1020"/>
      <c r="H18" s="1020"/>
      <c r="I18" s="1020"/>
      <c r="J18" s="1004"/>
      <c r="K18" s="1020"/>
      <c r="L18" s="1020"/>
      <c r="M18" s="1020"/>
      <c r="N18" s="998"/>
      <c r="O18" s="1020"/>
      <c r="P18" s="998"/>
    </row>
    <row r="19" spans="1:16" ht="12.75" customHeight="1">
      <c r="A19" s="1036"/>
      <c r="B19" s="1036"/>
      <c r="C19" s="1044"/>
      <c r="D19" s="998"/>
      <c r="E19" s="1004"/>
      <c r="F19" s="1020"/>
      <c r="G19" s="1020"/>
      <c r="H19" s="1020"/>
      <c r="I19" s="1020"/>
      <c r="J19" s="1004"/>
      <c r="K19" s="1020"/>
      <c r="L19" s="1020"/>
      <c r="M19" s="1020"/>
      <c r="N19" s="998"/>
      <c r="O19" s="1020"/>
      <c r="P19" s="998"/>
    </row>
    <row r="20" spans="1:16" ht="12.75" customHeight="1">
      <c r="A20" s="1036" t="s">
        <v>905</v>
      </c>
      <c r="B20" s="1"/>
      <c r="C20" s="1050"/>
      <c r="D20" s="998"/>
      <c r="E20" s="1051"/>
      <c r="F20" s="1052"/>
      <c r="G20" s="1052"/>
      <c r="H20" s="1052"/>
      <c r="I20" s="1053">
        <f>I14+1</f>
        <v>4</v>
      </c>
      <c r="J20" s="1958">
        <f>'S33  TGT Rev. admis.'!$G$36</f>
        <v>60430751</v>
      </c>
      <c r="K20" s="1958"/>
      <c r="L20" s="1958"/>
      <c r="M20" s="1958"/>
      <c r="N20" s="1018"/>
      <c r="O20" s="1054"/>
      <c r="P20" s="998"/>
    </row>
    <row r="21" spans="1:16" ht="12.75" customHeight="1">
      <c r="A21" s="1036"/>
      <c r="B21" s="1"/>
      <c r="C21" s="1050"/>
      <c r="D21" s="998"/>
      <c r="E21" s="1051"/>
      <c r="F21" s="1052"/>
      <c r="G21" s="1052"/>
      <c r="H21" s="1052"/>
      <c r="I21" s="1052"/>
      <c r="N21" s="1018"/>
      <c r="P21" s="998"/>
    </row>
    <row r="22" spans="1:16" ht="12.75" customHeight="1">
      <c r="A22" s="1036"/>
      <c r="B22" s="1036"/>
      <c r="C22" s="1044"/>
      <c r="D22" s="998"/>
      <c r="E22" s="1051"/>
      <c r="F22" s="1052"/>
      <c r="G22" s="1052"/>
      <c r="H22" s="1052"/>
      <c r="I22" s="1052"/>
      <c r="J22" s="1051"/>
      <c r="K22" s="1055"/>
      <c r="L22" s="1055"/>
      <c r="M22" s="1055"/>
      <c r="N22" s="1018"/>
      <c r="O22" s="1054"/>
      <c r="P22" s="998"/>
    </row>
    <row r="23" spans="1:16" ht="15" customHeight="1">
      <c r="A23" s="1036" t="s">
        <v>37</v>
      </c>
      <c r="B23" s="1"/>
      <c r="C23" s="1050"/>
      <c r="D23" s="998"/>
      <c r="E23" s="1051"/>
      <c r="F23" s="1052"/>
      <c r="G23" s="1052"/>
      <c r="H23" s="1052"/>
      <c r="I23" s="1053">
        <f>I20+1</f>
        <v>5</v>
      </c>
      <c r="J23" s="1958">
        <f>$J$14</f>
        <v>4231703986</v>
      </c>
      <c r="K23" s="1958"/>
      <c r="L23" s="1958"/>
      <c r="M23" s="1958"/>
      <c r="N23" s="1018"/>
      <c r="P23" s="998"/>
    </row>
    <row r="24" spans="1:16" ht="12.75" customHeight="1">
      <c r="A24" s="1036"/>
      <c r="B24" s="1036"/>
      <c r="C24" s="1044"/>
      <c r="D24" s="998"/>
      <c r="E24" s="1004"/>
      <c r="F24" s="1020"/>
      <c r="G24" s="1020"/>
      <c r="H24" s="1020"/>
      <c r="I24" s="1020"/>
      <c r="N24" s="998"/>
      <c r="O24" s="1020"/>
      <c r="P24" s="998"/>
    </row>
    <row r="25" spans="1:16" ht="12.75" customHeight="1">
      <c r="A25" s="1036"/>
      <c r="B25" s="1036"/>
      <c r="C25" s="1044"/>
      <c r="D25" s="998"/>
      <c r="E25" s="1004"/>
      <c r="F25" s="1020"/>
      <c r="G25" s="1020"/>
      <c r="H25" s="1020"/>
      <c r="I25" s="1020"/>
      <c r="J25" s="1056"/>
      <c r="K25" s="1020"/>
      <c r="L25" s="1020"/>
      <c r="M25" s="1020"/>
      <c r="N25" s="998"/>
      <c r="O25" s="1020"/>
      <c r="P25" s="998"/>
    </row>
    <row r="26" spans="1:16" ht="15.75" customHeight="1">
      <c r="A26" s="1057" t="s">
        <v>906</v>
      </c>
      <c r="B26" s="1"/>
      <c r="C26" s="1050"/>
      <c r="D26" s="1058"/>
      <c r="E26" s="1059">
        <f>I23+1</f>
        <v>6</v>
      </c>
      <c r="F26" s="1734"/>
      <c r="G26" s="1734">
        <v>1</v>
      </c>
      <c r="H26" s="1060" t="s">
        <v>907</v>
      </c>
      <c r="I26" s="1734">
        <v>4</v>
      </c>
      <c r="J26" s="1734">
        <v>2</v>
      </c>
      <c r="K26" s="1734">
        <v>8</v>
      </c>
      <c r="L26" s="1734">
        <v>0</v>
      </c>
      <c r="M26" s="283" t="s">
        <v>908</v>
      </c>
      <c r="N26" s="1"/>
      <c r="O26" s="1061"/>
      <c r="P26" s="1061"/>
    </row>
    <row r="27" spans="1:16" ht="12.75" customHeight="1">
      <c r="A27" s="1036"/>
      <c r="B27" s="1036"/>
      <c r="C27" s="1062"/>
      <c r="D27" s="998"/>
      <c r="E27" s="1056"/>
      <c r="F27" s="1961"/>
      <c r="G27" s="1961"/>
      <c r="H27" s="1961"/>
      <c r="I27" s="1961"/>
      <c r="J27" s="1961"/>
      <c r="K27" s="1020"/>
      <c r="L27" s="1020"/>
      <c r="M27" s="1020"/>
      <c r="N27" s="998"/>
      <c r="O27" s="1020"/>
      <c r="P27" s="998"/>
    </row>
    <row r="28" spans="1:16" ht="12.75" customHeight="1" thickBot="1">
      <c r="A28" s="1038"/>
      <c r="B28" s="1038"/>
      <c r="C28" s="1527"/>
      <c r="D28" s="1025"/>
      <c r="E28" s="1528"/>
      <c r="F28" s="1049"/>
      <c r="G28" s="1049"/>
      <c r="H28" s="1049"/>
      <c r="I28" s="1049"/>
      <c r="J28" s="1049"/>
      <c r="K28" s="1049"/>
      <c r="L28" s="1049"/>
      <c r="M28" s="1049"/>
      <c r="N28" s="998"/>
      <c r="O28" s="1020"/>
      <c r="P28" s="998"/>
    </row>
    <row r="29" spans="1:16" ht="12.75" customHeight="1">
      <c r="A29" s="1036"/>
      <c r="B29" s="1036"/>
      <c r="C29" s="1062"/>
      <c r="D29" s="998"/>
      <c r="E29" s="1056"/>
      <c r="F29" s="1020"/>
      <c r="G29" s="1020"/>
      <c r="H29" s="1020"/>
      <c r="I29" s="1020"/>
      <c r="J29" s="1020"/>
      <c r="K29" s="1020"/>
      <c r="L29" s="1020"/>
      <c r="M29" s="1020"/>
      <c r="N29" s="998"/>
      <c r="O29" s="1020"/>
      <c r="P29" s="998"/>
    </row>
    <row r="30" spans="1:16" ht="12.75" customHeight="1">
      <c r="A30" s="1036"/>
      <c r="B30" s="1036"/>
      <c r="C30" s="1062"/>
      <c r="D30" s="998"/>
      <c r="E30" s="1056"/>
      <c r="F30" s="1020"/>
      <c r="G30" s="1020"/>
      <c r="H30" s="1020"/>
      <c r="I30" s="1020"/>
      <c r="J30" s="1020"/>
      <c r="K30" s="1020"/>
      <c r="L30" s="1020"/>
      <c r="M30" s="1020"/>
      <c r="N30" s="998"/>
      <c r="O30" s="1020"/>
      <c r="P30" s="998"/>
    </row>
    <row r="31" spans="8:16" ht="12.75" customHeight="1">
      <c r="H31" s="1020"/>
      <c r="I31" s="1020"/>
      <c r="J31" s="1020"/>
      <c r="K31" s="1020"/>
      <c r="L31" s="1020"/>
      <c r="M31" s="1020"/>
      <c r="N31" s="998"/>
      <c r="O31" s="1020"/>
      <c r="P31" s="998"/>
    </row>
    <row r="32" spans="1:16" ht="15.75" customHeight="1">
      <c r="A32" s="1957" t="s">
        <v>305</v>
      </c>
      <c r="B32" s="1957"/>
      <c r="C32" s="1957"/>
      <c r="D32" s="1957"/>
      <c r="E32" s="1957"/>
      <c r="F32" s="1957"/>
      <c r="G32" s="1957"/>
      <c r="H32" s="1957"/>
      <c r="I32" s="1957"/>
      <c r="J32" s="1957"/>
      <c r="K32" s="1957"/>
      <c r="L32" s="1957"/>
      <c r="M32" s="1957"/>
      <c r="N32" s="998"/>
      <c r="O32" s="1020"/>
      <c r="P32" s="998"/>
    </row>
    <row r="33" spans="1:16" ht="15.75" customHeight="1">
      <c r="A33" s="1957" t="s">
        <v>613</v>
      </c>
      <c r="B33" s="1957"/>
      <c r="C33" s="1957"/>
      <c r="D33" s="1957"/>
      <c r="E33" s="1957"/>
      <c r="F33" s="1957"/>
      <c r="G33" s="1957"/>
      <c r="H33" s="1957"/>
      <c r="I33" s="1957"/>
      <c r="J33" s="1957"/>
      <c r="K33" s="1957"/>
      <c r="L33" s="1957"/>
      <c r="M33" s="1957"/>
      <c r="N33" s="998"/>
      <c r="O33" s="1020"/>
      <c r="P33" s="998"/>
    </row>
    <row r="34" spans="1:16" ht="15.75" customHeight="1">
      <c r="A34" s="1529"/>
      <c r="B34" s="1529"/>
      <c r="C34" s="1529"/>
      <c r="D34" s="1529"/>
      <c r="E34" s="1529"/>
      <c r="F34" s="1529"/>
      <c r="G34" s="1529"/>
      <c r="H34" s="1529"/>
      <c r="I34" s="1529"/>
      <c r="J34" s="1529"/>
      <c r="K34" s="1529"/>
      <c r="L34" s="1529"/>
      <c r="M34" s="1529"/>
      <c r="N34" s="998"/>
      <c r="O34" s="1020"/>
      <c r="P34" s="998"/>
    </row>
    <row r="35" spans="1:16" ht="15" customHeight="1">
      <c r="A35" s="1530" t="s">
        <v>1364</v>
      </c>
      <c r="B35" s="1530"/>
      <c r="C35" s="1530"/>
      <c r="D35" s="1530"/>
      <c r="E35" s="1530"/>
      <c r="F35" s="1530"/>
      <c r="G35" s="1530"/>
      <c r="H35" s="1530"/>
      <c r="I35" s="1530"/>
      <c r="J35" s="1530"/>
      <c r="K35" s="1530"/>
      <c r="L35" s="1530"/>
      <c r="M35" s="1530"/>
      <c r="N35" s="998"/>
      <c r="O35" s="1020"/>
      <c r="P35" s="998"/>
    </row>
    <row r="36" spans="1:16" ht="12.75" customHeight="1">
      <c r="A36" s="998" t="s">
        <v>1365</v>
      </c>
      <c r="B36" s="1012"/>
      <c r="C36" s="1012"/>
      <c r="D36" s="1012"/>
      <c r="E36" s="1012"/>
      <c r="F36" s="1012"/>
      <c r="G36" s="1012"/>
      <c r="H36" s="1020"/>
      <c r="I36" s="1020"/>
      <c r="J36" s="1020"/>
      <c r="K36" s="1020"/>
      <c r="L36" s="1020"/>
      <c r="M36" s="1020"/>
      <c r="N36" s="998"/>
      <c r="O36" s="1020"/>
      <c r="P36" s="998"/>
    </row>
    <row r="37" spans="1:16" ht="12.75" customHeight="1">
      <c r="A37" s="998"/>
      <c r="B37" s="1012"/>
      <c r="C37" s="1012"/>
      <c r="D37" s="1012"/>
      <c r="E37" s="1012"/>
      <c r="F37" s="1012"/>
      <c r="G37" s="1012"/>
      <c r="H37" s="1020"/>
      <c r="I37" s="1020"/>
      <c r="J37" s="1020"/>
      <c r="K37" s="1020"/>
      <c r="L37" s="1020"/>
      <c r="M37" s="1020"/>
      <c r="N37" s="998"/>
      <c r="O37" s="1020"/>
      <c r="P37" s="998"/>
    </row>
    <row r="38" spans="1:16" ht="15" customHeight="1">
      <c r="A38" s="1036" t="s">
        <v>997</v>
      </c>
      <c r="B38" s="1036"/>
      <c r="C38" s="1044"/>
      <c r="D38" s="998"/>
      <c r="E38" s="1004"/>
      <c r="F38" s="1020"/>
      <c r="G38" s="1020"/>
      <c r="H38" s="1020"/>
      <c r="I38" s="1053">
        <f>E26+1</f>
        <v>7</v>
      </c>
      <c r="J38" s="1960"/>
      <c r="K38" s="1960"/>
      <c r="L38" s="1960"/>
      <c r="M38" s="1960"/>
      <c r="N38" s="998"/>
      <c r="O38" s="1020"/>
      <c r="P38" s="998"/>
    </row>
    <row r="39" spans="1:16" ht="12.75" customHeight="1">
      <c r="A39" s="1036"/>
      <c r="B39" s="1036"/>
      <c r="C39" s="1044"/>
      <c r="D39" s="998"/>
      <c r="E39" s="1004"/>
      <c r="F39" s="1020"/>
      <c r="G39" s="1020"/>
      <c r="H39" s="1020"/>
      <c r="I39" s="1020"/>
      <c r="N39" s="998"/>
      <c r="O39" s="1020"/>
      <c r="P39" s="998"/>
    </row>
    <row r="40" spans="1:16" ht="15" customHeight="1">
      <c r="A40" s="1036" t="s">
        <v>998</v>
      </c>
      <c r="B40" s="1036"/>
      <c r="C40" s="1044"/>
      <c r="D40" s="998"/>
      <c r="E40" s="1004"/>
      <c r="F40" s="1020"/>
      <c r="G40" s="1020"/>
      <c r="H40" s="1020"/>
      <c r="I40" s="1004">
        <f>I38+1</f>
        <v>8</v>
      </c>
      <c r="J40" s="1960"/>
      <c r="K40" s="1960"/>
      <c r="L40" s="1960"/>
      <c r="M40" s="1960"/>
      <c r="N40" s="998"/>
      <c r="O40" s="1020"/>
      <c r="P40" s="998"/>
    </row>
    <row r="41" spans="1:16" ht="12.75" customHeight="1">
      <c r="A41" s="1036"/>
      <c r="B41" s="1036"/>
      <c r="C41" s="1044"/>
      <c r="D41" s="998"/>
      <c r="E41" s="1004"/>
      <c r="F41" s="1020"/>
      <c r="G41" s="1020"/>
      <c r="H41" s="1020"/>
      <c r="I41" s="1020"/>
      <c r="J41" s="1004"/>
      <c r="K41" s="1045"/>
      <c r="L41" s="492"/>
      <c r="M41" s="492"/>
      <c r="N41" s="998"/>
      <c r="O41" s="1020"/>
      <c r="P41" s="998"/>
    </row>
    <row r="42" spans="1:16" ht="12.75" customHeight="1">
      <c r="A42" s="1036" t="s">
        <v>306</v>
      </c>
      <c r="B42" s="1036"/>
      <c r="C42" s="1044"/>
      <c r="D42" s="998"/>
      <c r="E42" s="1004"/>
      <c r="F42" s="1020"/>
      <c r="G42" s="1020"/>
      <c r="H42" s="1020"/>
      <c r="I42" s="1020"/>
      <c r="J42" s="1004"/>
      <c r="K42" s="1020"/>
      <c r="L42" s="1020"/>
      <c r="M42" s="1020"/>
      <c r="N42" s="998"/>
      <c r="O42" s="1020"/>
      <c r="P42" s="998"/>
    </row>
    <row r="43" spans="1:16" ht="15" customHeight="1" thickBot="1">
      <c r="A43" s="1036" t="s">
        <v>307</v>
      </c>
      <c r="B43" s="1036"/>
      <c r="C43" s="1044"/>
      <c r="D43" s="998"/>
      <c r="E43" s="1004"/>
      <c r="F43" s="1020"/>
      <c r="G43" s="1020"/>
      <c r="H43" s="1020"/>
      <c r="I43" s="1004">
        <f>I40+1</f>
        <v>9</v>
      </c>
      <c r="J43" s="1959"/>
      <c r="K43" s="1959"/>
      <c r="L43" s="1959"/>
      <c r="M43" s="1959"/>
      <c r="N43" s="998"/>
      <c r="O43" s="1020"/>
      <c r="P43" s="998"/>
    </row>
    <row r="44" spans="1:16" ht="12.75" customHeight="1">
      <c r="A44" s="1046"/>
      <c r="B44" s="1036"/>
      <c r="C44" s="1044"/>
      <c r="D44" s="998"/>
      <c r="E44" s="1004"/>
      <c r="F44" s="1020"/>
      <c r="G44" s="1020"/>
      <c r="H44" s="1020"/>
      <c r="I44" s="1020"/>
      <c r="J44" s="1004"/>
      <c r="K44" s="1020"/>
      <c r="L44" s="1020"/>
      <c r="M44" s="1020"/>
      <c r="N44" s="998"/>
      <c r="O44" s="1020"/>
      <c r="P44" s="998"/>
    </row>
    <row r="45" spans="1:16" ht="12.75" customHeight="1" thickBot="1">
      <c r="A45" s="1553"/>
      <c r="B45" s="1553"/>
      <c r="C45" s="1553"/>
      <c r="D45" s="1553"/>
      <c r="E45" s="1553"/>
      <c r="F45" s="1553"/>
      <c r="G45" s="1553"/>
      <c r="H45" s="1049"/>
      <c r="I45" s="1049"/>
      <c r="J45" s="1049"/>
      <c r="K45" s="1049"/>
      <c r="L45" s="1049"/>
      <c r="M45" s="1049"/>
      <c r="N45" s="998"/>
      <c r="O45" s="1020"/>
      <c r="P45" s="998"/>
    </row>
    <row r="46" spans="8:16" ht="12.75" customHeight="1">
      <c r="H46" s="1020"/>
      <c r="I46" s="1020"/>
      <c r="J46" s="1020"/>
      <c r="K46" s="1020"/>
      <c r="L46" s="1020"/>
      <c r="M46" s="1020"/>
      <c r="N46" s="998"/>
      <c r="O46" s="1020"/>
      <c r="P46" s="998"/>
    </row>
    <row r="47" spans="1:16" ht="12.75" customHeight="1">
      <c r="A47" s="1063"/>
      <c r="B47" s="1036"/>
      <c r="C47" s="1062"/>
      <c r="D47" s="998"/>
      <c r="E47" s="1056"/>
      <c r="F47" s="1020"/>
      <c r="G47" s="1020"/>
      <c r="H47" s="1020"/>
      <c r="I47" s="1020"/>
      <c r="J47" s="1020"/>
      <c r="K47" s="1020"/>
      <c r="L47" s="1020"/>
      <c r="M47" s="1020"/>
      <c r="N47" s="998"/>
      <c r="O47" s="1020"/>
      <c r="P47" s="998"/>
    </row>
    <row r="48" spans="1:16" ht="14.25" customHeight="1">
      <c r="A48" s="1064" t="s">
        <v>1</v>
      </c>
      <c r="B48" s="1036"/>
      <c r="C48" s="1065"/>
      <c r="D48" s="998"/>
      <c r="E48" s="1020"/>
      <c r="F48" s="1020"/>
      <c r="G48" s="1020"/>
      <c r="H48" s="1020"/>
      <c r="I48" s="1020"/>
      <c r="J48" s="1020"/>
      <c r="K48" s="1020"/>
      <c r="L48" s="1020"/>
      <c r="M48" s="1020"/>
      <c r="N48" s="998"/>
      <c r="O48" s="1020"/>
      <c r="P48" s="998"/>
    </row>
    <row r="49" spans="1:16" ht="12.75" customHeight="1">
      <c r="A49" s="1064" t="s">
        <v>999</v>
      </c>
      <c r="B49" s="1036"/>
      <c r="C49" s="1065"/>
      <c r="D49" s="998"/>
      <c r="E49" s="1020"/>
      <c r="F49" s="1020"/>
      <c r="G49" s="1020"/>
      <c r="H49" s="998"/>
      <c r="I49" s="998"/>
      <c r="J49" s="998"/>
      <c r="K49" s="998"/>
      <c r="L49" s="998"/>
      <c r="M49" s="998"/>
      <c r="N49" s="998"/>
      <c r="O49" s="998"/>
      <c r="P49" s="998"/>
    </row>
    <row r="50" spans="1:16" ht="12.75" customHeight="1">
      <c r="A50" s="1064" t="s">
        <v>195</v>
      </c>
      <c r="B50" s="1036"/>
      <c r="C50" s="1036"/>
      <c r="D50" s="998"/>
      <c r="E50" s="998"/>
      <c r="F50" s="998"/>
      <c r="G50" s="998"/>
      <c r="H50" s="998"/>
      <c r="I50" s="998"/>
      <c r="J50" s="998"/>
      <c r="K50" s="998"/>
      <c r="L50" s="998"/>
      <c r="M50" s="998"/>
      <c r="N50" s="998"/>
      <c r="O50" s="998"/>
      <c r="P50" s="1066"/>
    </row>
    <row r="51" spans="1:16" ht="15">
      <c r="A51" s="1067"/>
      <c r="B51" s="1067"/>
      <c r="C51" s="1067"/>
      <c r="D51" s="1023"/>
      <c r="E51" s="1023"/>
      <c r="F51" s="1023"/>
      <c r="G51" s="1023"/>
      <c r="H51" s="1023"/>
      <c r="I51" s="1023"/>
      <c r="J51" s="1023"/>
      <c r="K51" s="1023"/>
      <c r="L51" s="1023"/>
      <c r="M51" s="1023"/>
      <c r="N51" s="998"/>
      <c r="O51" s="998"/>
      <c r="P51" s="1023"/>
    </row>
  </sheetData>
  <sheetProtection/>
  <mergeCells count="11">
    <mergeCell ref="F27:J27"/>
    <mergeCell ref="A32:M32"/>
    <mergeCell ref="A33:M33"/>
    <mergeCell ref="J9:M9"/>
    <mergeCell ref="J43:M43"/>
    <mergeCell ref="J23:M23"/>
    <mergeCell ref="J11:M11"/>
    <mergeCell ref="J14:M14"/>
    <mergeCell ref="J20:M20"/>
    <mergeCell ref="J38:M38"/>
    <mergeCell ref="J40:M40"/>
  </mergeCells>
  <printOptions/>
  <pageMargins left="0.3937007874015748" right="0.3937007874015748" top="0.5905511811023623" bottom="0.3937007874015748" header="0.5905511811023623" footer="0.3937007874015748"/>
  <pageSetup horizontalDpi="600" verticalDpi="600" orientation="portrait" r:id="rId1"/>
  <headerFooter alignWithMargins="0">
    <oddHeader>&amp;L&amp;9Organisme __&amp;UMunicipalité XYZ&amp;U_______________________&amp;R&amp;9Code géographique __&amp;U99999&amp;U_____</oddHeader>
    <oddFooter>&amp;LS34&amp;R
</oddFooter>
  </headerFooter>
</worksheet>
</file>

<file path=xl/worksheets/sheet52.xml><?xml version="1.0" encoding="utf-8"?>
<worksheet xmlns="http://schemas.openxmlformats.org/spreadsheetml/2006/main" xmlns:r="http://schemas.openxmlformats.org/officeDocument/2006/relationships">
  <sheetPr codeName="Feuil57"/>
  <dimension ref="A2:H13"/>
  <sheetViews>
    <sheetView zoomScalePageLayoutView="0" workbookViewId="0" topLeftCell="A1">
      <selection activeCell="A7" sqref="A7:H8"/>
    </sheetView>
  </sheetViews>
  <sheetFormatPr defaultColWidth="11.421875" defaultRowHeight="12.75"/>
  <cols>
    <col min="1" max="16384" width="11.421875" style="738" customWidth="1"/>
  </cols>
  <sheetData>
    <row r="2" spans="1:7" ht="12.75">
      <c r="A2" s="791"/>
      <c r="B2" s="792"/>
      <c r="C2" s="921"/>
      <c r="D2" s="792"/>
      <c r="E2" s="792"/>
      <c r="F2" s="792"/>
      <c r="G2" s="792"/>
    </row>
    <row r="3" ht="12.75">
      <c r="A3" s="737"/>
    </row>
    <row r="4" ht="12.75">
      <c r="A4" s="763"/>
    </row>
    <row r="6" spans="1:8" ht="13.5" thickBot="1">
      <c r="A6" s="857"/>
      <c r="B6" s="857"/>
      <c r="C6" s="857"/>
      <c r="D6" s="857"/>
      <c r="E6" s="857"/>
      <c r="F6" s="857"/>
      <c r="G6" s="857"/>
      <c r="H6" s="857"/>
    </row>
    <row r="7" spans="1:8" ht="12.75" customHeight="1">
      <c r="A7" s="1962" t="s">
        <v>21</v>
      </c>
      <c r="B7" s="1962"/>
      <c r="C7" s="1962"/>
      <c r="D7" s="1962"/>
      <c r="E7" s="1962"/>
      <c r="F7" s="1962"/>
      <c r="G7" s="1962"/>
      <c r="H7" s="1962"/>
    </row>
    <row r="8" spans="1:8" ht="18" customHeight="1">
      <c r="A8" s="1963"/>
      <c r="B8" s="1963"/>
      <c r="C8" s="1963"/>
      <c r="D8" s="1963"/>
      <c r="E8" s="1963"/>
      <c r="F8" s="1963"/>
      <c r="G8" s="1963"/>
      <c r="H8" s="1963"/>
    </row>
    <row r="9" spans="2:7" ht="12.75">
      <c r="B9" s="792"/>
      <c r="C9" s="792"/>
      <c r="D9" s="792"/>
      <c r="E9" s="792"/>
      <c r="F9" s="792"/>
      <c r="G9" s="792"/>
    </row>
    <row r="13" spans="1:7" ht="15.75">
      <c r="A13" s="922"/>
      <c r="B13" s="792"/>
      <c r="C13" s="792"/>
      <c r="D13" s="792"/>
      <c r="E13" s="792"/>
      <c r="F13" s="792"/>
      <c r="G13" s="792"/>
    </row>
  </sheetData>
  <sheetProtection/>
  <mergeCells count="1">
    <mergeCell ref="A7:H8"/>
  </mergeCells>
  <printOptions/>
  <pageMargins left="0.7874015748031497" right="0.3937007874015748" top="0.5905511811023623" bottom="0.3937007874015748" header="0.5905511811023623" footer="0.3937007874015748"/>
  <pageSetup horizontalDpi="600" verticalDpi="600" orientation="portrait" r:id="rId1"/>
</worksheet>
</file>

<file path=xl/worksheets/sheet53.xml><?xml version="1.0" encoding="utf-8"?>
<worksheet xmlns="http://schemas.openxmlformats.org/spreadsheetml/2006/main" xmlns:r="http://schemas.openxmlformats.org/officeDocument/2006/relationships">
  <sheetPr codeName="Feuil33">
    <pageSetUpPr fitToPage="1"/>
  </sheetPr>
  <dimension ref="A1:J88"/>
  <sheetViews>
    <sheetView showZeros="0" zoomScalePageLayoutView="0" workbookViewId="0" topLeftCell="A39">
      <selection activeCell="I52" sqref="I52"/>
    </sheetView>
  </sheetViews>
  <sheetFormatPr defaultColWidth="11.421875" defaultRowHeight="12.75"/>
  <cols>
    <col min="1" max="1" width="36.57421875" style="1" customWidth="1"/>
    <col min="2" max="2" width="2.7109375" style="1" customWidth="1"/>
    <col min="3" max="3" width="15.7109375" style="1" customWidth="1"/>
    <col min="4" max="4" width="1.7109375" style="22" customWidth="1"/>
    <col min="5" max="5" width="15.7109375" style="454" customWidth="1"/>
    <col min="6" max="6" width="1.7109375" style="695" customWidth="1"/>
    <col min="7" max="7" width="15.7109375" style="454" customWidth="1"/>
    <col min="8" max="8" width="1.7109375" style="454" customWidth="1"/>
    <col min="9" max="9" width="15.7109375" style="454" customWidth="1"/>
    <col min="10" max="10" width="12.140625" style="1" customWidth="1"/>
    <col min="11" max="16384" width="11.421875" style="1" customWidth="1"/>
  </cols>
  <sheetData>
    <row r="1" spans="3:8" ht="12.75">
      <c r="C1" s="19"/>
      <c r="D1" s="38"/>
      <c r="E1" s="602"/>
      <c r="F1" s="603"/>
      <c r="G1" s="602"/>
      <c r="H1" s="602"/>
    </row>
    <row r="2" spans="3:8" ht="12.75">
      <c r="C2" s="19"/>
      <c r="D2" s="38"/>
      <c r="E2" s="602"/>
      <c r="F2" s="603"/>
      <c r="G2" s="602"/>
      <c r="H2" s="602"/>
    </row>
    <row r="3" spans="1:9" ht="12.75" customHeight="1">
      <c r="A3" s="558" t="s">
        <v>300</v>
      </c>
      <c r="B3" s="558"/>
      <c r="C3" s="64"/>
      <c r="D3" s="604"/>
      <c r="E3" s="684"/>
      <c r="F3" s="685"/>
      <c r="G3" s="684"/>
      <c r="H3" s="684"/>
      <c r="I3" s="684"/>
    </row>
    <row r="4" spans="1:9" ht="12.75" customHeight="1">
      <c r="A4" s="558" t="s">
        <v>613</v>
      </c>
      <c r="B4" s="558"/>
      <c r="C4" s="64"/>
      <c r="D4" s="686"/>
      <c r="E4" s="684"/>
      <c r="F4" s="685"/>
      <c r="G4" s="684"/>
      <c r="H4" s="684"/>
      <c r="I4" s="684"/>
    </row>
    <row r="5" spans="1:9" ht="12.75" customHeight="1">
      <c r="A5" s="558"/>
      <c r="B5" s="558"/>
      <c r="C5" s="64"/>
      <c r="D5" s="686"/>
      <c r="E5" s="684"/>
      <c r="F5" s="685"/>
      <c r="G5" s="684"/>
      <c r="H5" s="684"/>
      <c r="I5" s="684"/>
    </row>
    <row r="6" spans="1:9" ht="12.75" customHeight="1">
      <c r="A6" s="558"/>
      <c r="B6" s="558"/>
      <c r="C6" s="64"/>
      <c r="D6" s="686"/>
      <c r="E6" s="684"/>
      <c r="F6" s="685"/>
      <c r="G6" s="684"/>
      <c r="H6" s="684"/>
      <c r="I6" s="684"/>
    </row>
    <row r="7" spans="1:9" ht="12" customHeight="1">
      <c r="A7" s="687"/>
      <c r="B7" s="687"/>
      <c r="C7" s="1902" t="s">
        <v>525</v>
      </c>
      <c r="D7" s="1902"/>
      <c r="E7" s="1902"/>
      <c r="F7" s="685"/>
      <c r="G7" s="1626" t="s">
        <v>526</v>
      </c>
      <c r="H7" s="1626"/>
      <c r="I7" s="1626"/>
    </row>
    <row r="8" spans="1:9" ht="12.75">
      <c r="A8" s="19"/>
      <c r="B8" s="19"/>
      <c r="C8" s="5" t="s">
        <v>1325</v>
      </c>
      <c r="E8" s="688" t="s">
        <v>616</v>
      </c>
      <c r="F8" s="689"/>
      <c r="G8" s="688" t="s">
        <v>616</v>
      </c>
      <c r="H8" s="688"/>
      <c r="I8" s="5" t="s">
        <v>616</v>
      </c>
    </row>
    <row r="9" spans="1:10" ht="13.5" thickBot="1">
      <c r="A9" s="690"/>
      <c r="B9" s="690"/>
      <c r="C9" s="619">
        <v>2009</v>
      </c>
      <c r="D9" s="399"/>
      <c r="E9" s="691">
        <v>2009</v>
      </c>
      <c r="F9" s="692"/>
      <c r="G9" s="691">
        <v>2009</v>
      </c>
      <c r="H9" s="691"/>
      <c r="I9" s="619">
        <v>2008</v>
      </c>
      <c r="J9" s="693"/>
    </row>
    <row r="10" spans="1:9" ht="12" customHeight="1">
      <c r="A10" s="52"/>
      <c r="B10" s="52"/>
      <c r="C10" s="19"/>
      <c r="D10" s="38"/>
      <c r="E10" s="310"/>
      <c r="F10" s="505"/>
      <c r="G10" s="310"/>
      <c r="H10" s="310"/>
      <c r="I10" s="694"/>
    </row>
    <row r="11" spans="1:9" ht="12.75">
      <c r="A11" s="52" t="s">
        <v>527</v>
      </c>
      <c r="B11" s="52"/>
      <c r="E11" s="602"/>
      <c r="F11" s="603"/>
      <c r="G11" s="602"/>
      <c r="H11" s="602"/>
      <c r="I11" s="602"/>
    </row>
    <row r="12" spans="1:2" ht="12.75">
      <c r="A12" s="120" t="s">
        <v>1415</v>
      </c>
      <c r="B12" s="120"/>
    </row>
    <row r="13" spans="1:9" ht="12.75">
      <c r="A13" s="29" t="s">
        <v>528</v>
      </c>
      <c r="B13" s="22">
        <f>(D12+1)</f>
        <v>1</v>
      </c>
      <c r="C13" s="112">
        <v>8219200</v>
      </c>
      <c r="E13" s="112">
        <v>11261794</v>
      </c>
      <c r="F13" s="41"/>
      <c r="G13" s="112">
        <v>11261794</v>
      </c>
      <c r="H13" s="112"/>
      <c r="I13" s="219">
        <v>5837262</v>
      </c>
    </row>
    <row r="14" spans="1:9" ht="12.75">
      <c r="A14" s="120" t="s">
        <v>529</v>
      </c>
      <c r="B14" s="22">
        <f aca="true" t="shared" si="0" ref="B14:B24">B13+1</f>
        <v>2</v>
      </c>
      <c r="C14" s="112">
        <v>17400000</v>
      </c>
      <c r="E14" s="112">
        <v>11939258</v>
      </c>
      <c r="F14" s="41"/>
      <c r="G14" s="112">
        <v>11939258</v>
      </c>
      <c r="H14" s="112"/>
      <c r="I14" s="219">
        <v>12166397</v>
      </c>
    </row>
    <row r="15" spans="1:9" ht="12.75">
      <c r="A15" s="1" t="s">
        <v>530</v>
      </c>
      <c r="B15" s="22">
        <f t="shared" si="0"/>
        <v>3</v>
      </c>
      <c r="C15" s="112"/>
      <c r="E15" s="112"/>
      <c r="F15" s="41"/>
      <c r="G15" s="112"/>
      <c r="H15" s="112"/>
      <c r="I15" s="219"/>
    </row>
    <row r="16" spans="1:9" ht="12.75">
      <c r="A16" s="120" t="s">
        <v>531</v>
      </c>
      <c r="B16" s="22">
        <f t="shared" si="0"/>
        <v>4</v>
      </c>
      <c r="C16" s="112">
        <v>1669400</v>
      </c>
      <c r="E16" s="112">
        <v>1873082</v>
      </c>
      <c r="F16" s="41"/>
      <c r="G16" s="112">
        <v>1873082</v>
      </c>
      <c r="H16" s="112"/>
      <c r="I16" s="219">
        <v>1067953</v>
      </c>
    </row>
    <row r="17" spans="1:9" ht="12.75">
      <c r="A17" s="29" t="s">
        <v>283</v>
      </c>
      <c r="B17" s="22">
        <f t="shared" si="0"/>
        <v>5</v>
      </c>
      <c r="E17" s="112"/>
      <c r="F17" s="41"/>
      <c r="G17" s="112"/>
      <c r="H17" s="112"/>
      <c r="I17" s="219"/>
    </row>
    <row r="18" spans="1:9" ht="12.75">
      <c r="A18" s="120" t="s">
        <v>284</v>
      </c>
      <c r="B18" s="22">
        <f t="shared" si="0"/>
        <v>6</v>
      </c>
      <c r="C18" s="112">
        <v>22941100</v>
      </c>
      <c r="E18" s="454">
        <v>23000952</v>
      </c>
      <c r="F18" s="41"/>
      <c r="G18" s="454">
        <v>23000952</v>
      </c>
      <c r="I18" s="454">
        <v>17257877</v>
      </c>
    </row>
    <row r="19" spans="1:9" ht="12.75">
      <c r="A19" s="1" t="s">
        <v>285</v>
      </c>
      <c r="B19" s="22">
        <f t="shared" si="0"/>
        <v>7</v>
      </c>
      <c r="C19" s="112">
        <v>529000</v>
      </c>
      <c r="E19" s="112">
        <v>19578</v>
      </c>
      <c r="F19" s="41"/>
      <c r="G19" s="112">
        <v>19578</v>
      </c>
      <c r="H19" s="112"/>
      <c r="I19" s="219">
        <v>133119</v>
      </c>
    </row>
    <row r="20" spans="1:9" ht="12.75">
      <c r="A20" s="1" t="s">
        <v>287</v>
      </c>
      <c r="B20" s="22">
        <f t="shared" si="0"/>
        <v>8</v>
      </c>
      <c r="C20" s="112">
        <v>2048100</v>
      </c>
      <c r="E20" s="112">
        <v>1472978</v>
      </c>
      <c r="F20" s="41"/>
      <c r="G20" s="112">
        <v>1474193</v>
      </c>
      <c r="H20" s="112"/>
      <c r="I20" s="219">
        <v>871543</v>
      </c>
    </row>
    <row r="21" spans="1:9" ht="12.75">
      <c r="A21" s="1" t="s">
        <v>879</v>
      </c>
      <c r="B21" s="22">
        <f t="shared" si="0"/>
        <v>9</v>
      </c>
      <c r="C21" s="112">
        <v>466800</v>
      </c>
      <c r="E21" s="112">
        <v>70979</v>
      </c>
      <c r="F21" s="41"/>
      <c r="G21" s="112">
        <v>70979</v>
      </c>
      <c r="H21" s="112"/>
      <c r="I21" s="219">
        <v>980674</v>
      </c>
    </row>
    <row r="22" spans="1:9" ht="12.75">
      <c r="A22" s="29" t="s">
        <v>880</v>
      </c>
      <c r="B22" s="22">
        <f t="shared" si="0"/>
        <v>10</v>
      </c>
      <c r="C22" s="112">
        <v>3452232</v>
      </c>
      <c r="E22" s="112">
        <v>307722</v>
      </c>
      <c r="F22" s="41"/>
      <c r="G22" s="112">
        <v>307722</v>
      </c>
      <c r="H22" s="112"/>
      <c r="I22" s="219">
        <v>450266</v>
      </c>
    </row>
    <row r="23" spans="1:9" s="137" customFormat="1" ht="12.75">
      <c r="A23" s="120" t="s">
        <v>881</v>
      </c>
      <c r="B23" s="22">
        <f t="shared" si="0"/>
        <v>11</v>
      </c>
      <c r="C23" s="112">
        <v>127200</v>
      </c>
      <c r="E23" s="112">
        <v>80931</v>
      </c>
      <c r="F23" s="41"/>
      <c r="G23" s="112">
        <v>80931</v>
      </c>
      <c r="H23" s="112"/>
      <c r="I23" s="219">
        <v>111977</v>
      </c>
    </row>
    <row r="24" spans="1:9" s="137" customFormat="1" ht="12.75">
      <c r="A24" s="120" t="s">
        <v>368</v>
      </c>
      <c r="B24" s="22">
        <f t="shared" si="0"/>
        <v>12</v>
      </c>
      <c r="C24" s="112"/>
      <c r="E24" s="112"/>
      <c r="F24" s="41"/>
      <c r="G24" s="112"/>
      <c r="H24" s="112"/>
      <c r="I24" s="219"/>
    </row>
    <row r="25" spans="1:9" ht="12.75">
      <c r="A25" s="120" t="s">
        <v>73</v>
      </c>
      <c r="B25" s="22"/>
      <c r="C25" s="219"/>
      <c r="E25" s="219"/>
      <c r="F25" s="41"/>
      <c r="G25" s="219"/>
      <c r="H25" s="219"/>
      <c r="I25" s="219"/>
    </row>
    <row r="26" spans="1:9" ht="12.75">
      <c r="A26" s="19" t="s">
        <v>882</v>
      </c>
      <c r="B26" s="22">
        <f>B24+1</f>
        <v>13</v>
      </c>
      <c r="C26" s="112">
        <v>192600</v>
      </c>
      <c r="E26" s="112">
        <v>233061</v>
      </c>
      <c r="F26" s="41"/>
      <c r="G26" s="112">
        <v>233061</v>
      </c>
      <c r="H26" s="112"/>
      <c r="I26" s="219">
        <v>295135</v>
      </c>
    </row>
    <row r="27" spans="1:9" ht="12.75">
      <c r="A27" s="19" t="s">
        <v>883</v>
      </c>
      <c r="B27" s="22">
        <f>B26+1</f>
        <v>14</v>
      </c>
      <c r="C27" s="112">
        <v>110000</v>
      </c>
      <c r="E27" s="112">
        <v>74086</v>
      </c>
      <c r="F27" s="41"/>
      <c r="G27" s="112">
        <v>74086</v>
      </c>
      <c r="H27" s="112"/>
      <c r="I27" s="219">
        <v>178002</v>
      </c>
    </row>
    <row r="28" spans="1:9" ht="12.75">
      <c r="A28" s="19" t="s">
        <v>74</v>
      </c>
      <c r="B28" s="22">
        <f>B27+1</f>
        <v>15</v>
      </c>
      <c r="C28" s="112">
        <v>500000</v>
      </c>
      <c r="E28" s="112">
        <v>40597</v>
      </c>
      <c r="F28" s="41"/>
      <c r="G28" s="112">
        <v>40597</v>
      </c>
      <c r="H28" s="112"/>
      <c r="I28" s="219">
        <v>96685</v>
      </c>
    </row>
    <row r="29" spans="1:9" ht="12.75">
      <c r="A29" s="120" t="s">
        <v>75</v>
      </c>
      <c r="B29" s="22"/>
      <c r="C29" s="219"/>
      <c r="E29" s="219"/>
      <c r="F29" s="41"/>
      <c r="G29" s="219"/>
      <c r="H29" s="219"/>
      <c r="I29" s="219"/>
    </row>
    <row r="30" spans="1:9" ht="12.75">
      <c r="A30" s="120" t="s">
        <v>884</v>
      </c>
      <c r="B30" s="22">
        <f>B28+1</f>
        <v>16</v>
      </c>
      <c r="C30" s="112"/>
      <c r="E30" s="112"/>
      <c r="F30" s="41"/>
      <c r="G30" s="112"/>
      <c r="H30" s="112"/>
      <c r="I30" s="219"/>
    </row>
    <row r="31" spans="1:9" ht="12.75">
      <c r="A31" s="120" t="s">
        <v>765</v>
      </c>
      <c r="B31" s="22">
        <f>B30+1</f>
        <v>17</v>
      </c>
      <c r="C31" s="112">
        <v>1836800</v>
      </c>
      <c r="E31" s="112">
        <v>758414</v>
      </c>
      <c r="F31" s="41"/>
      <c r="G31" s="112">
        <v>777698</v>
      </c>
      <c r="H31" s="112"/>
      <c r="I31" s="219">
        <v>419090</v>
      </c>
    </row>
    <row r="32" spans="1:9" ht="12.75">
      <c r="A32" s="120" t="s">
        <v>76</v>
      </c>
      <c r="B32" s="22">
        <f>B31+1</f>
        <v>18</v>
      </c>
      <c r="C32" s="112">
        <v>1145500</v>
      </c>
      <c r="E32" s="112">
        <v>1159659</v>
      </c>
      <c r="F32" s="41"/>
      <c r="G32" s="112">
        <v>1170158</v>
      </c>
      <c r="H32" s="112"/>
      <c r="I32" s="219">
        <v>775200</v>
      </c>
    </row>
    <row r="33" spans="1:9" ht="12.75">
      <c r="A33" s="19" t="s">
        <v>885</v>
      </c>
      <c r="B33" s="22">
        <f>B32+1</f>
        <v>19</v>
      </c>
      <c r="C33" s="112">
        <v>1476900</v>
      </c>
      <c r="E33" s="219">
        <v>1217514</v>
      </c>
      <c r="F33" s="41"/>
      <c r="G33" s="219">
        <v>1176198</v>
      </c>
      <c r="H33" s="219"/>
      <c r="I33" s="219">
        <v>1075444</v>
      </c>
    </row>
    <row r="34" spans="1:9" ht="12.75">
      <c r="A34" s="19" t="s">
        <v>79</v>
      </c>
      <c r="B34" s="22">
        <f>B33+1</f>
        <v>20</v>
      </c>
      <c r="C34" s="112">
        <v>400000</v>
      </c>
      <c r="E34" s="112">
        <v>687092</v>
      </c>
      <c r="F34" s="41"/>
      <c r="G34" s="112">
        <v>687092</v>
      </c>
      <c r="H34" s="112"/>
      <c r="I34" s="219">
        <v>1465551</v>
      </c>
    </row>
    <row r="35" spans="1:9" ht="12.75">
      <c r="A35" s="47" t="s">
        <v>1291</v>
      </c>
      <c r="B35" s="468">
        <f>B34+1</f>
        <v>21</v>
      </c>
      <c r="C35" s="111">
        <v>92600</v>
      </c>
      <c r="D35" s="468"/>
      <c r="E35" s="111">
        <v>15650</v>
      </c>
      <c r="F35" s="48"/>
      <c r="G35" s="111">
        <v>43119</v>
      </c>
      <c r="H35" s="111"/>
      <c r="I35" s="111">
        <v>162436</v>
      </c>
    </row>
    <row r="36" spans="1:9" ht="12.75">
      <c r="A36" s="19"/>
      <c r="B36" s="38"/>
      <c r="C36" s="112"/>
      <c r="E36" s="112"/>
      <c r="F36" s="44"/>
      <c r="G36" s="112"/>
      <c r="H36" s="112"/>
      <c r="I36" s="112"/>
    </row>
    <row r="37" spans="1:9" ht="12.75" customHeight="1" thickBot="1">
      <c r="A37" s="15"/>
      <c r="B37" s="399">
        <f>B35+1</f>
        <v>22</v>
      </c>
      <c r="C37" s="421">
        <f>SUM(C13:C35)</f>
        <v>62607432</v>
      </c>
      <c r="D37" s="399"/>
      <c r="E37" s="421">
        <f>SUM(E13:E36)</f>
        <v>54213347</v>
      </c>
      <c r="F37" s="114"/>
      <c r="G37" s="421">
        <f>SUM(G13:G36)</f>
        <v>54230498</v>
      </c>
      <c r="H37" s="421"/>
      <c r="I37" s="696">
        <f>SUM(I13:I36)</f>
        <v>43344611</v>
      </c>
    </row>
    <row r="38" spans="1:9" ht="12" customHeight="1">
      <c r="A38" s="19"/>
      <c r="B38" s="19"/>
      <c r="C38" s="112"/>
      <c r="I38" s="697"/>
    </row>
    <row r="39" spans="1:2" ht="12.75">
      <c r="A39" s="19"/>
      <c r="B39" s="19"/>
    </row>
    <row r="40" spans="1:9" ht="12.75">
      <c r="A40" s="1931" t="s">
        <v>841</v>
      </c>
      <c r="B40" s="1931"/>
      <c r="C40" s="1931"/>
      <c r="D40" s="1931"/>
      <c r="E40" s="1931"/>
      <c r="F40" s="1931"/>
      <c r="G40" s="1931"/>
      <c r="H40" s="1931"/>
      <c r="I40" s="1931"/>
    </row>
    <row r="41" spans="1:9" ht="12.75">
      <c r="A41" s="1931" t="s">
        <v>613</v>
      </c>
      <c r="B41" s="1931"/>
      <c r="C41" s="1931"/>
      <c r="D41" s="1931"/>
      <c r="E41" s="1931"/>
      <c r="F41" s="1931"/>
      <c r="G41" s="1931"/>
      <c r="H41" s="1931"/>
      <c r="I41" s="1931"/>
    </row>
    <row r="42" spans="1:9" ht="12.75">
      <c r="A42" s="62"/>
      <c r="B42" s="62"/>
      <c r="C42" s="62"/>
      <c r="D42" s="62"/>
      <c r="E42" s="62"/>
      <c r="F42" s="62"/>
      <c r="G42" s="62"/>
      <c r="H42" s="62"/>
      <c r="I42" s="62"/>
    </row>
    <row r="43" spans="1:2" ht="12.75">
      <c r="A43" s="19" t="s">
        <v>374</v>
      </c>
      <c r="B43" s="44"/>
    </row>
    <row r="44" spans="1:9" ht="12.75">
      <c r="A44" s="29" t="s">
        <v>528</v>
      </c>
      <c r="B44" s="44">
        <f>B37+1</f>
        <v>23</v>
      </c>
      <c r="C44" s="1512"/>
      <c r="E44" s="112">
        <v>5915994</v>
      </c>
      <c r="G44" s="112">
        <v>5915994</v>
      </c>
      <c r="I44" s="219">
        <v>2659032</v>
      </c>
    </row>
    <row r="45" spans="1:9" ht="12.75">
      <c r="A45" s="120" t="s">
        <v>529</v>
      </c>
      <c r="B45" s="44">
        <f>B44+1</f>
        <v>24</v>
      </c>
      <c r="C45" s="1512"/>
      <c r="E45" s="112">
        <v>6953013</v>
      </c>
      <c r="G45" s="112">
        <v>6953013</v>
      </c>
      <c r="I45" s="219">
        <v>6299097</v>
      </c>
    </row>
    <row r="46" spans="1:3" ht="12.75">
      <c r="A46" s="1" t="s">
        <v>530</v>
      </c>
      <c r="B46" s="44">
        <f>B45+1</f>
        <v>25</v>
      </c>
      <c r="C46" s="1512"/>
    </row>
    <row r="47" spans="1:9" ht="12.75">
      <c r="A47" s="120" t="s">
        <v>531</v>
      </c>
      <c r="B47" s="44">
        <f>B46+1</f>
        <v>26</v>
      </c>
      <c r="C47" s="1512"/>
      <c r="E47" s="112">
        <v>1136190</v>
      </c>
      <c r="G47" s="112">
        <v>1136190</v>
      </c>
      <c r="I47" s="219">
        <v>616059</v>
      </c>
    </row>
    <row r="48" spans="1:3" ht="12.75">
      <c r="A48" s="120" t="s">
        <v>399</v>
      </c>
      <c r="B48" s="44"/>
      <c r="C48" s="1512"/>
    </row>
    <row r="49" spans="1:9" ht="12.75">
      <c r="A49" s="29" t="s">
        <v>528</v>
      </c>
      <c r="B49" s="44">
        <f>B47+1</f>
        <v>27</v>
      </c>
      <c r="C49" s="1512"/>
      <c r="E49" s="454">
        <v>5345800</v>
      </c>
      <c r="G49" s="454">
        <v>5345800</v>
      </c>
      <c r="I49" s="454">
        <v>3178230</v>
      </c>
    </row>
    <row r="50" spans="1:9" ht="12.75">
      <c r="A50" s="120" t="s">
        <v>529</v>
      </c>
      <c r="B50" s="44">
        <f>B49+1</f>
        <v>28</v>
      </c>
      <c r="C50" s="1512"/>
      <c r="E50" s="454">
        <v>4986245</v>
      </c>
      <c r="G50" s="454">
        <v>4986245</v>
      </c>
      <c r="I50" s="454">
        <v>5867300</v>
      </c>
    </row>
    <row r="51" spans="1:3" ht="12.75">
      <c r="A51" s="1" t="s">
        <v>530</v>
      </c>
      <c r="B51" s="44">
        <f>B50+1</f>
        <v>29</v>
      </c>
      <c r="C51" s="1512"/>
    </row>
    <row r="52" spans="1:9" ht="12.75">
      <c r="A52" s="120" t="s">
        <v>531</v>
      </c>
      <c r="B52" s="44">
        <f>B51+1</f>
        <v>30</v>
      </c>
      <c r="C52" s="1513"/>
      <c r="D52" s="38"/>
      <c r="E52" s="602">
        <v>736892</v>
      </c>
      <c r="F52" s="603"/>
      <c r="G52" s="602">
        <v>736892</v>
      </c>
      <c r="H52" s="602"/>
      <c r="I52" s="602">
        <v>451894</v>
      </c>
    </row>
    <row r="53" spans="1:9" ht="13.5" thickBot="1">
      <c r="A53" s="15"/>
      <c r="B53" s="15"/>
      <c r="C53" s="15"/>
      <c r="D53" s="15"/>
      <c r="E53" s="15"/>
      <c r="F53" s="15"/>
      <c r="G53" s="15"/>
      <c r="H53" s="15"/>
      <c r="I53" s="15"/>
    </row>
    <row r="54" spans="4:9" ht="12.75">
      <c r="D54" s="1"/>
      <c r="E54" s="31"/>
      <c r="F54" s="1"/>
      <c r="G54" s="1"/>
      <c r="H54" s="1"/>
      <c r="I54" s="1"/>
    </row>
    <row r="55" spans="1:2" ht="12.75">
      <c r="A55" s="19"/>
      <c r="B55" s="19"/>
    </row>
    <row r="56" spans="1:2" ht="12.75">
      <c r="A56" s="1514"/>
      <c r="B56" s="19"/>
    </row>
    <row r="57" spans="1:2" ht="12.75">
      <c r="A57" s="1514"/>
      <c r="B57" s="19"/>
    </row>
    <row r="58" spans="1:2" ht="12.75">
      <c r="A58" s="19"/>
      <c r="B58" s="19"/>
    </row>
    <row r="59" spans="1:2" ht="12.75">
      <c r="A59" s="19"/>
      <c r="B59" s="19"/>
    </row>
    <row r="60" spans="1:2" ht="12.75">
      <c r="A60" s="19"/>
      <c r="B60" s="19"/>
    </row>
    <row r="61" spans="1:2" ht="12.75">
      <c r="A61" s="19"/>
      <c r="B61" s="19"/>
    </row>
    <row r="62" spans="1:2" ht="12.75">
      <c r="A62" s="19"/>
      <c r="B62" s="19"/>
    </row>
    <row r="63" spans="1:2" ht="12.75">
      <c r="A63" s="19"/>
      <c r="B63" s="19"/>
    </row>
    <row r="64" spans="1:2" ht="12.75">
      <c r="A64" s="19"/>
      <c r="B64" s="19"/>
    </row>
    <row r="65" spans="1:2" ht="12.75">
      <c r="A65" s="19"/>
      <c r="B65" s="19"/>
    </row>
    <row r="66" spans="1:2" ht="12.75">
      <c r="A66" s="19"/>
      <c r="B66" s="19"/>
    </row>
    <row r="67" spans="1:2" ht="12.75">
      <c r="A67" s="19"/>
      <c r="B67" s="19"/>
    </row>
    <row r="68" spans="1:2" ht="12.75">
      <c r="A68" s="19"/>
      <c r="B68" s="19"/>
    </row>
    <row r="69" spans="1:2" ht="12.75">
      <c r="A69" s="19"/>
      <c r="B69" s="19"/>
    </row>
    <row r="70" spans="1:2" ht="12.75">
      <c r="A70" s="19"/>
      <c r="B70" s="19"/>
    </row>
    <row r="71" spans="1:2" ht="12.75">
      <c r="A71" s="19"/>
      <c r="B71" s="19"/>
    </row>
    <row r="72" spans="1:2" ht="12.75">
      <c r="A72" s="19"/>
      <c r="B72" s="19"/>
    </row>
    <row r="73" spans="1:2" ht="12.75">
      <c r="A73" s="19"/>
      <c r="B73" s="19"/>
    </row>
    <row r="74" spans="1:2" ht="12.75">
      <c r="A74" s="19"/>
      <c r="B74" s="19"/>
    </row>
    <row r="75" spans="1:2" ht="12.75">
      <c r="A75" s="19"/>
      <c r="B75" s="19"/>
    </row>
    <row r="76" spans="1:2" ht="12.75">
      <c r="A76" s="19"/>
      <c r="B76" s="19"/>
    </row>
    <row r="77" spans="1:2" ht="12.75">
      <c r="A77" s="19"/>
      <c r="B77" s="19"/>
    </row>
    <row r="78" spans="1:2" ht="12.75">
      <c r="A78" s="19"/>
      <c r="B78" s="19"/>
    </row>
    <row r="79" spans="1:2" ht="12.75">
      <c r="A79" s="19"/>
      <c r="B79" s="19"/>
    </row>
    <row r="80" spans="1:2" ht="12.75">
      <c r="A80" s="19"/>
      <c r="B80" s="19"/>
    </row>
    <row r="81" spans="1:2" ht="12.75">
      <c r="A81" s="19"/>
      <c r="B81" s="19"/>
    </row>
    <row r="82" spans="1:2" ht="12.75">
      <c r="A82" s="19"/>
      <c r="B82" s="19"/>
    </row>
    <row r="83" spans="1:2" ht="12.75">
      <c r="A83" s="19"/>
      <c r="B83" s="19"/>
    </row>
    <row r="84" spans="1:2" ht="12.75">
      <c r="A84" s="19"/>
      <c r="B84" s="19"/>
    </row>
    <row r="85" spans="1:2" ht="12.75">
      <c r="A85" s="19"/>
      <c r="B85" s="19"/>
    </row>
    <row r="86" spans="1:2" ht="12.75">
      <c r="A86" s="19"/>
      <c r="B86" s="19"/>
    </row>
    <row r="87" spans="1:2" ht="12.75">
      <c r="A87" s="19"/>
      <c r="B87" s="19"/>
    </row>
    <row r="88" spans="1:2" ht="12.75">
      <c r="A88" s="19"/>
      <c r="B88" s="19"/>
    </row>
  </sheetData>
  <sheetProtection/>
  <mergeCells count="3">
    <mergeCell ref="C7:E7"/>
    <mergeCell ref="A40:I40"/>
    <mergeCell ref="A41:I41"/>
  </mergeCells>
  <printOptions/>
  <pageMargins left="0.3937007874015748" right="0.3937007874015748" top="0.5905511811023623" bottom="0.3937007874015748" header="0.5905511811023623" footer="0.3937007874015748"/>
  <pageSetup fitToHeight="1" fitToWidth="1" horizontalDpi="600" verticalDpi="600" orientation="portrait" scale="91" r:id="rId2"/>
  <headerFooter alignWithMargins="0">
    <oddHeader>&amp;L&amp;9Organisme : __&amp;UMunicipalité XYZ&amp;U_______________________&amp;R&amp;9Code géographique __&amp;U99999&amp;U_____</oddHeader>
    <oddFooter>&amp;LS36</oddFooter>
  </headerFooter>
  <drawing r:id="rId1"/>
</worksheet>
</file>

<file path=xl/worksheets/sheet54.xml><?xml version="1.0" encoding="utf-8"?>
<worksheet xmlns="http://schemas.openxmlformats.org/spreadsheetml/2006/main" xmlns:r="http://schemas.openxmlformats.org/officeDocument/2006/relationships">
  <sheetPr codeName="Feuil90"/>
  <dimension ref="A3:I65"/>
  <sheetViews>
    <sheetView zoomScalePageLayoutView="0" workbookViewId="0" topLeftCell="A37">
      <selection activeCell="I54" sqref="I54"/>
    </sheetView>
  </sheetViews>
  <sheetFormatPr defaultColWidth="11.421875" defaultRowHeight="12.75"/>
  <cols>
    <col min="1" max="1" width="37.7109375" style="1" customWidth="1"/>
    <col min="2" max="2" width="2.28125" style="1" customWidth="1"/>
    <col min="3" max="3" width="15.7109375" style="1" customWidth="1"/>
    <col min="4" max="4" width="2.57421875" style="1" customWidth="1"/>
    <col min="5" max="5" width="15.7109375" style="1" customWidth="1"/>
    <col min="6" max="6" width="2.421875" style="1" customWidth="1"/>
    <col min="7" max="7" width="15.7109375" style="1" customWidth="1"/>
    <col min="8" max="8" width="2.421875" style="1" customWidth="1"/>
    <col min="9" max="9" width="15.7109375" style="1" customWidth="1"/>
    <col min="10" max="16384" width="11.421875" style="1" customWidth="1"/>
  </cols>
  <sheetData>
    <row r="3" spans="1:9" ht="12.75">
      <c r="A3" s="1924" t="s">
        <v>299</v>
      </c>
      <c r="B3" s="1924"/>
      <c r="C3" s="1924"/>
      <c r="D3" s="1924"/>
      <c r="E3" s="1924"/>
      <c r="F3" s="1924"/>
      <c r="G3" s="1924"/>
      <c r="H3" s="1924"/>
      <c r="I3" s="1924"/>
    </row>
    <row r="4" spans="1:9" ht="12.75">
      <c r="A4" s="1930" t="s">
        <v>613</v>
      </c>
      <c r="B4" s="1930"/>
      <c r="C4" s="1930"/>
      <c r="D4" s="1930"/>
      <c r="E4" s="1930"/>
      <c r="F4" s="1930"/>
      <c r="G4" s="1930"/>
      <c r="H4" s="1930"/>
      <c r="I4" s="1930"/>
    </row>
    <row r="5" spans="2:9" ht="12.75">
      <c r="B5" s="5"/>
      <c r="C5" s="5"/>
      <c r="D5" s="5"/>
      <c r="E5" s="5"/>
      <c r="F5" s="5"/>
      <c r="G5" s="5"/>
      <c r="H5" s="5"/>
      <c r="I5" s="5"/>
    </row>
    <row r="6" spans="2:9" ht="12.75" customHeight="1">
      <c r="B6" s="31"/>
      <c r="C6" s="5" t="s">
        <v>751</v>
      </c>
      <c r="D6" s="318"/>
      <c r="E6" s="319" t="s">
        <v>6</v>
      </c>
      <c r="F6" s="318"/>
      <c r="G6" s="319" t="s">
        <v>7</v>
      </c>
      <c r="H6" s="318"/>
      <c r="I6" s="319" t="s">
        <v>5</v>
      </c>
    </row>
    <row r="7" spans="1:9" ht="12.75" customHeight="1" thickBot="1">
      <c r="A7" s="15"/>
      <c r="B7" s="323"/>
      <c r="C7" s="324" t="s">
        <v>752</v>
      </c>
      <c r="D7" s="324"/>
      <c r="E7" s="324"/>
      <c r="F7" s="324"/>
      <c r="G7" s="324"/>
      <c r="H7" s="324"/>
      <c r="I7" s="324" t="s">
        <v>8</v>
      </c>
    </row>
    <row r="8" spans="1:9" ht="9.75" customHeight="1">
      <c r="A8" s="325"/>
      <c r="B8" s="38"/>
      <c r="C8" s="38"/>
      <c r="D8" s="327"/>
      <c r="E8" s="327"/>
      <c r="F8" s="327"/>
      <c r="G8" s="327"/>
      <c r="H8" s="327"/>
      <c r="I8" s="328"/>
    </row>
    <row r="9" spans="1:9" ht="11.25" customHeight="1">
      <c r="A9" s="21" t="s">
        <v>753</v>
      </c>
      <c r="B9" s="334"/>
      <c r="C9" s="335"/>
      <c r="D9" s="336"/>
      <c r="E9" s="337"/>
      <c r="F9" s="336"/>
      <c r="G9" s="337"/>
      <c r="H9" s="336"/>
      <c r="I9" s="338"/>
    </row>
    <row r="10" spans="1:9" ht="11.25" customHeight="1">
      <c r="A10" s="21"/>
      <c r="B10" s="334"/>
      <c r="C10" s="338"/>
      <c r="D10" s="336"/>
      <c r="E10" s="83"/>
      <c r="F10" s="336"/>
      <c r="G10" s="83"/>
      <c r="H10" s="336"/>
      <c r="I10" s="341"/>
    </row>
    <row r="11" spans="1:9" ht="12" customHeight="1">
      <c r="A11" s="137" t="s">
        <v>758</v>
      </c>
      <c r="B11" s="344">
        <v>1</v>
      </c>
      <c r="C11" s="338">
        <v>218208256</v>
      </c>
      <c r="D11" s="345">
        <f>B59+1</f>
        <v>22</v>
      </c>
      <c r="E11" s="338">
        <v>37789806</v>
      </c>
      <c r="F11" s="345">
        <f>D59+1</f>
        <v>43</v>
      </c>
      <c r="G11" s="338">
        <v>18591478</v>
      </c>
      <c r="H11" s="345">
        <f>F59+1</f>
        <v>64</v>
      </c>
      <c r="I11" s="341">
        <f>C11+E11-G11</f>
        <v>237406584</v>
      </c>
    </row>
    <row r="12" spans="1:9" ht="12" customHeight="1">
      <c r="A12" s="137"/>
      <c r="B12" s="344"/>
      <c r="C12" s="338"/>
      <c r="D12" s="346"/>
      <c r="E12" s="338"/>
      <c r="F12" s="346"/>
      <c r="G12" s="338"/>
      <c r="H12" s="346"/>
      <c r="I12" s="341"/>
    </row>
    <row r="13" spans="1:9" ht="12" customHeight="1">
      <c r="A13" s="347" t="s">
        <v>759</v>
      </c>
      <c r="B13" s="348">
        <f>B11+1</f>
        <v>2</v>
      </c>
      <c r="C13" s="83"/>
      <c r="D13" s="349">
        <f>D11+1</f>
        <v>23</v>
      </c>
      <c r="E13" s="338"/>
      <c r="F13" s="349">
        <f>F11+1</f>
        <v>44</v>
      </c>
      <c r="G13" s="338"/>
      <c r="H13" s="349">
        <f>H11+1</f>
        <v>65</v>
      </c>
      <c r="I13" s="341"/>
    </row>
    <row r="14" spans="1:9" ht="12" customHeight="1">
      <c r="A14" s="347"/>
      <c r="B14" s="348"/>
      <c r="C14" s="83"/>
      <c r="D14" s="349"/>
      <c r="E14" s="338"/>
      <c r="F14" s="349"/>
      <c r="G14" s="338"/>
      <c r="H14" s="349"/>
      <c r="I14" s="341"/>
    </row>
    <row r="15" spans="1:9" ht="12" customHeight="1">
      <c r="A15" s="120" t="s">
        <v>760</v>
      </c>
      <c r="B15" s="186"/>
      <c r="C15" s="83"/>
      <c r="D15" s="349"/>
      <c r="E15" s="338"/>
      <c r="F15" s="349"/>
      <c r="G15" s="338"/>
      <c r="H15" s="349"/>
      <c r="I15" s="341"/>
    </row>
    <row r="16" spans="1:9" ht="12" customHeight="1">
      <c r="A16" s="120" t="s">
        <v>1089</v>
      </c>
      <c r="B16" s="186"/>
      <c r="C16" s="83"/>
      <c r="D16" s="349"/>
      <c r="E16" s="338"/>
      <c r="F16" s="349"/>
      <c r="G16" s="338"/>
      <c r="H16" s="349"/>
      <c r="I16" s="341"/>
    </row>
    <row r="17" spans="1:9" ht="12" customHeight="1">
      <c r="A17" s="343" t="s">
        <v>1090</v>
      </c>
      <c r="B17" s="348">
        <f>B13+1</f>
        <v>3</v>
      </c>
      <c r="C17" s="83">
        <v>79357</v>
      </c>
      <c r="D17" s="349">
        <f>D13+1</f>
        <v>24</v>
      </c>
      <c r="E17" s="338"/>
      <c r="F17" s="349">
        <f>F13+1</f>
        <v>45</v>
      </c>
      <c r="G17" s="338">
        <v>77727</v>
      </c>
      <c r="H17" s="349">
        <f>H13+1</f>
        <v>66</v>
      </c>
      <c r="I17" s="341">
        <f>C17+E17-G17</f>
        <v>1630</v>
      </c>
    </row>
    <row r="18" spans="1:9" ht="12" customHeight="1">
      <c r="A18" s="343" t="s">
        <v>762</v>
      </c>
      <c r="B18" s="350">
        <f>B17+1</f>
        <v>4</v>
      </c>
      <c r="C18" s="105"/>
      <c r="D18" s="349">
        <f>D17+1</f>
        <v>25</v>
      </c>
      <c r="E18" s="338"/>
      <c r="F18" s="349">
        <f>F17+1</f>
        <v>46</v>
      </c>
      <c r="G18" s="338"/>
      <c r="H18" s="349">
        <f>H17+1</f>
        <v>67</v>
      </c>
      <c r="I18" s="341"/>
    </row>
    <row r="19" spans="1:9" ht="12" customHeight="1">
      <c r="A19" s="343" t="s">
        <v>763</v>
      </c>
      <c r="B19" s="350"/>
      <c r="C19" s="105"/>
      <c r="D19" s="349"/>
      <c r="E19" s="338"/>
      <c r="F19" s="349"/>
      <c r="G19" s="338"/>
      <c r="H19" s="349"/>
      <c r="I19" s="341"/>
    </row>
    <row r="20" spans="1:9" ht="12" customHeight="1">
      <c r="A20" s="343" t="s">
        <v>764</v>
      </c>
      <c r="B20" s="350">
        <f>B18+1</f>
        <v>5</v>
      </c>
      <c r="C20" s="105"/>
      <c r="D20" s="349">
        <f>D18+1</f>
        <v>26</v>
      </c>
      <c r="E20" s="338"/>
      <c r="F20" s="349">
        <f>F18+1</f>
        <v>47</v>
      </c>
      <c r="G20" s="338"/>
      <c r="H20" s="349">
        <f>H18+1</f>
        <v>68</v>
      </c>
      <c r="I20" s="341"/>
    </row>
    <row r="21" spans="1:9" ht="12" customHeight="1">
      <c r="A21" s="351" t="s">
        <v>765</v>
      </c>
      <c r="B21" s="354">
        <f>B20+1</f>
        <v>6</v>
      </c>
      <c r="C21" s="355">
        <v>136340</v>
      </c>
      <c r="D21" s="356">
        <f>D20+1</f>
        <v>27</v>
      </c>
      <c r="E21" s="355"/>
      <c r="F21" s="356">
        <f>F20+1</f>
        <v>48</v>
      </c>
      <c r="G21" s="355">
        <v>34645</v>
      </c>
      <c r="H21" s="356">
        <f>H20+1</f>
        <v>69</v>
      </c>
      <c r="I21" s="357">
        <f>C21+E21-G21</f>
        <v>101695</v>
      </c>
    </row>
    <row r="22" spans="1:9" ht="12" customHeight="1">
      <c r="A22" s="137"/>
      <c r="B22" s="350"/>
      <c r="C22" s="338"/>
      <c r="D22" s="349"/>
      <c r="E22" s="338"/>
      <c r="F22" s="349"/>
      <c r="G22" s="338"/>
      <c r="H22" s="349"/>
      <c r="I22" s="341"/>
    </row>
    <row r="23" spans="1:9" ht="12" customHeight="1" thickBot="1">
      <c r="A23" s="359"/>
      <c r="B23" s="361">
        <f>B21+1</f>
        <v>7</v>
      </c>
      <c r="C23" s="362">
        <f>SUM(C11:C22)</f>
        <v>218423953</v>
      </c>
      <c r="D23" s="363">
        <f>D21+1</f>
        <v>28</v>
      </c>
      <c r="E23" s="362">
        <f>SUM(E11:E22)</f>
        <v>37789806</v>
      </c>
      <c r="F23" s="363">
        <f>F21+1</f>
        <v>49</v>
      </c>
      <c r="G23" s="362">
        <f>SUM(G11:G22)</f>
        <v>18703850</v>
      </c>
      <c r="H23" s="363">
        <f>H21+1</f>
        <v>70</v>
      </c>
      <c r="I23" s="364">
        <f>SUM(I11:I22)</f>
        <v>237509909</v>
      </c>
    </row>
    <row r="24" spans="1:9" ht="12" customHeight="1">
      <c r="A24" s="365"/>
      <c r="B24" s="350"/>
      <c r="C24" s="105"/>
      <c r="D24" s="367"/>
      <c r="E24" s="105"/>
      <c r="F24" s="367"/>
      <c r="G24" s="105"/>
      <c r="H24" s="367"/>
      <c r="I24" s="368"/>
    </row>
    <row r="25" spans="1:9" ht="12" customHeight="1">
      <c r="A25" s="52" t="s">
        <v>1087</v>
      </c>
      <c r="B25" s="369"/>
      <c r="C25" s="338"/>
      <c r="D25" s="367"/>
      <c r="E25" s="368"/>
      <c r="F25" s="367"/>
      <c r="G25" s="105"/>
      <c r="H25" s="367"/>
      <c r="I25" s="368"/>
    </row>
    <row r="26" spans="1:9" ht="12" customHeight="1">
      <c r="A26" s="52" t="s">
        <v>635</v>
      </c>
      <c r="B26" s="369"/>
      <c r="C26" s="338"/>
      <c r="D26" s="367"/>
      <c r="E26" s="368"/>
      <c r="F26" s="367"/>
      <c r="G26" s="105"/>
      <c r="H26" s="367"/>
      <c r="I26" s="368"/>
    </row>
    <row r="27" spans="1:9" ht="12" customHeight="1">
      <c r="A27" s="50" t="s">
        <v>636</v>
      </c>
      <c r="B27" s="369"/>
      <c r="C27" s="338"/>
      <c r="D27" s="367"/>
      <c r="E27" s="368"/>
      <c r="F27" s="367"/>
      <c r="G27" s="105"/>
      <c r="H27" s="367"/>
      <c r="I27" s="368"/>
    </row>
    <row r="28" spans="1:9" ht="12" customHeight="1">
      <c r="A28" s="50"/>
      <c r="B28" s="369"/>
      <c r="C28" s="338"/>
      <c r="D28" s="367"/>
      <c r="E28" s="368"/>
      <c r="F28" s="367"/>
      <c r="G28" s="105"/>
      <c r="H28" s="367"/>
      <c r="I28" s="368"/>
    </row>
    <row r="29" spans="1:9" ht="12" customHeight="1">
      <c r="A29" s="29" t="s">
        <v>767</v>
      </c>
      <c r="B29" s="369"/>
      <c r="C29" s="338"/>
      <c r="D29" s="367"/>
      <c r="E29" s="105"/>
      <c r="F29" s="367"/>
      <c r="G29" s="105"/>
      <c r="H29" s="367"/>
      <c r="I29" s="368"/>
    </row>
    <row r="30" spans="1:9" ht="12" customHeight="1">
      <c r="A30" s="29" t="s">
        <v>1088</v>
      </c>
      <c r="B30" s="369"/>
      <c r="C30" s="338"/>
      <c r="D30" s="367"/>
      <c r="E30" s="105"/>
      <c r="F30" s="367"/>
      <c r="G30" s="105"/>
      <c r="H30" s="367"/>
      <c r="I30" s="368"/>
    </row>
    <row r="31" spans="1:9" ht="12" customHeight="1">
      <c r="A31" s="29" t="s">
        <v>414</v>
      </c>
      <c r="B31" s="369"/>
      <c r="C31" s="338"/>
      <c r="D31" s="367"/>
      <c r="E31" s="105"/>
      <c r="F31" s="367"/>
      <c r="G31" s="105"/>
      <c r="H31" s="367"/>
      <c r="I31" s="368"/>
    </row>
    <row r="32" spans="1:9" ht="12" customHeight="1">
      <c r="A32" s="365" t="s">
        <v>768</v>
      </c>
      <c r="B32" s="344">
        <f>B23+1</f>
        <v>8</v>
      </c>
      <c r="C32" s="338"/>
      <c r="D32" s="367">
        <f>D23+1</f>
        <v>29</v>
      </c>
      <c r="E32" s="105"/>
      <c r="F32" s="367">
        <f>F23+1</f>
        <v>50</v>
      </c>
      <c r="G32" s="105"/>
      <c r="H32" s="367">
        <f>H23+1</f>
        <v>71</v>
      </c>
      <c r="I32" s="28">
        <f>C32+E32-G32</f>
        <v>0</v>
      </c>
    </row>
    <row r="33" spans="1:9" ht="12" customHeight="1">
      <c r="A33" s="365" t="s">
        <v>769</v>
      </c>
      <c r="B33" s="348">
        <f>B32+1</f>
        <v>9</v>
      </c>
      <c r="C33" s="83">
        <v>19183</v>
      </c>
      <c r="D33" s="367">
        <f>D32+1</f>
        <v>30</v>
      </c>
      <c r="E33" s="105">
        <v>7529</v>
      </c>
      <c r="F33" s="367">
        <f>F32+1</f>
        <v>51</v>
      </c>
      <c r="G33" s="105">
        <v>25007</v>
      </c>
      <c r="H33" s="367">
        <f>H32+1</f>
        <v>72</v>
      </c>
      <c r="I33" s="28">
        <f>C33+E33-G33</f>
        <v>1705</v>
      </c>
    </row>
    <row r="34" spans="1:8" ht="12.75">
      <c r="A34" s="365"/>
      <c r="B34" s="344"/>
      <c r="C34" s="338"/>
      <c r="D34" s="367"/>
      <c r="E34" s="105"/>
      <c r="F34" s="367"/>
      <c r="G34" s="105"/>
      <c r="H34" s="367"/>
    </row>
    <row r="35" spans="1:8" ht="12" customHeight="1">
      <c r="A35" s="120" t="s">
        <v>770</v>
      </c>
      <c r="B35" s="188"/>
      <c r="C35" s="370"/>
      <c r="D35" s="367"/>
      <c r="E35" s="105"/>
      <c r="F35" s="367"/>
      <c r="G35" s="105"/>
      <c r="H35" s="367"/>
    </row>
    <row r="36" spans="1:8" ht="12" customHeight="1">
      <c r="A36" s="120" t="s">
        <v>631</v>
      </c>
      <c r="B36" s="188"/>
      <c r="C36" s="370"/>
      <c r="D36" s="367"/>
      <c r="E36" s="105"/>
      <c r="F36" s="367"/>
      <c r="G36" s="105"/>
      <c r="H36" s="367"/>
    </row>
    <row r="37" spans="1:9" ht="12" customHeight="1">
      <c r="A37" s="365" t="s">
        <v>630</v>
      </c>
      <c r="B37" s="344">
        <f>B33+1</f>
        <v>10</v>
      </c>
      <c r="C37" s="105">
        <v>75427116</v>
      </c>
      <c r="D37" s="367">
        <f>D33+1</f>
        <v>31</v>
      </c>
      <c r="E37" s="105">
        <v>26364866</v>
      </c>
      <c r="F37" s="367">
        <f>F33+1</f>
        <v>52</v>
      </c>
      <c r="G37" s="105">
        <v>12234049</v>
      </c>
      <c r="H37" s="367">
        <f>H33+1</f>
        <v>73</v>
      </c>
      <c r="I37" s="28">
        <f>C37+E37-G37</f>
        <v>89557933</v>
      </c>
    </row>
    <row r="38" spans="1:8" ht="12" customHeight="1">
      <c r="A38" s="365" t="s">
        <v>629</v>
      </c>
      <c r="B38" s="344"/>
      <c r="C38" s="105"/>
      <c r="D38" s="367"/>
      <c r="E38" s="105"/>
      <c r="F38" s="367"/>
      <c r="G38" s="105"/>
      <c r="H38" s="367"/>
    </row>
    <row r="39" spans="1:9" ht="12" customHeight="1">
      <c r="A39" s="365" t="s">
        <v>630</v>
      </c>
      <c r="B39" s="344">
        <f>B37+1</f>
        <v>11</v>
      </c>
      <c r="C39" s="338">
        <v>98427653</v>
      </c>
      <c r="D39" s="367">
        <f>D37+1</f>
        <v>32</v>
      </c>
      <c r="E39" s="105">
        <v>10622634</v>
      </c>
      <c r="F39" s="367">
        <f>F37+1</f>
        <v>53</v>
      </c>
      <c r="G39" s="105">
        <v>3990214</v>
      </c>
      <c r="H39" s="367">
        <f>H37+1</f>
        <v>74</v>
      </c>
      <c r="I39" s="28">
        <f>C39+E39-G39</f>
        <v>105060073</v>
      </c>
    </row>
    <row r="40" spans="1:8" ht="12" customHeight="1">
      <c r="A40" s="365" t="s">
        <v>2</v>
      </c>
      <c r="B40" s="344"/>
      <c r="C40" s="338"/>
      <c r="D40" s="367"/>
      <c r="E40" s="105"/>
      <c r="F40" s="367"/>
      <c r="G40" s="105"/>
      <c r="H40" s="367"/>
    </row>
    <row r="41" spans="1:8" ht="12" customHeight="1">
      <c r="A41" s="371" t="s">
        <v>628</v>
      </c>
      <c r="B41" s="372">
        <f>B39+1</f>
        <v>12</v>
      </c>
      <c r="C41" s="373"/>
      <c r="D41" s="374">
        <f>D39+1</f>
        <v>33</v>
      </c>
      <c r="E41" s="91"/>
      <c r="F41" s="374">
        <f>F39+1</f>
        <v>54</v>
      </c>
      <c r="G41" s="91"/>
      <c r="H41" s="374">
        <f>H39+1</f>
        <v>75</v>
      </c>
    </row>
    <row r="42" spans="1:9" ht="12" customHeight="1">
      <c r="A42" s="33"/>
      <c r="B42" s="375">
        <f>B41+1</f>
        <v>13</v>
      </c>
      <c r="C42" s="376">
        <f>SUM(C33:C41)</f>
        <v>173873952</v>
      </c>
      <c r="D42" s="377">
        <f>D41+1</f>
        <v>34</v>
      </c>
      <c r="E42" s="97">
        <f>SUM(E32:E41)</f>
        <v>36995029</v>
      </c>
      <c r="F42" s="377">
        <f>F41+1</f>
        <v>55</v>
      </c>
      <c r="G42" s="97">
        <f>SUM(G32:G41)</f>
        <v>16249270</v>
      </c>
      <c r="H42" s="377">
        <f>H41+1</f>
        <v>76</v>
      </c>
      <c r="I42" s="1524">
        <f>SUM(I32:I41)</f>
        <v>194619711</v>
      </c>
    </row>
    <row r="43" spans="1:9" ht="9" customHeight="1">
      <c r="A43" s="19"/>
      <c r="B43" s="344"/>
      <c r="C43" s="378"/>
      <c r="D43" s="367"/>
      <c r="E43" s="105"/>
      <c r="F43" s="367"/>
      <c r="G43" s="105"/>
      <c r="H43" s="367"/>
      <c r="I43" s="368"/>
    </row>
    <row r="44" spans="1:9" ht="12" customHeight="1">
      <c r="A44" s="365" t="s">
        <v>771</v>
      </c>
      <c r="B44" s="344"/>
      <c r="C44" s="338"/>
      <c r="D44" s="367"/>
      <c r="E44" s="105"/>
      <c r="F44" s="367"/>
      <c r="G44" s="105"/>
      <c r="H44" s="367"/>
      <c r="I44" s="368"/>
    </row>
    <row r="45" spans="1:9" ht="12" customHeight="1">
      <c r="A45" s="120" t="s">
        <v>413</v>
      </c>
      <c r="B45" s="344"/>
      <c r="C45" s="338"/>
      <c r="D45" s="367"/>
      <c r="E45" s="105"/>
      <c r="F45" s="367"/>
      <c r="G45" s="105"/>
      <c r="H45" s="367"/>
      <c r="I45" s="368"/>
    </row>
    <row r="46" spans="1:9" ht="12" customHeight="1">
      <c r="A46" s="120" t="s">
        <v>414</v>
      </c>
      <c r="B46" s="344"/>
      <c r="C46" s="338"/>
      <c r="D46" s="367"/>
      <c r="E46" s="105"/>
      <c r="F46" s="367"/>
      <c r="G46" s="105"/>
      <c r="H46" s="367"/>
      <c r="I46" s="368"/>
    </row>
    <row r="47" spans="1:9" ht="12" customHeight="1">
      <c r="A47" s="120" t="s">
        <v>632</v>
      </c>
      <c r="B47" s="344"/>
      <c r="C47" s="338"/>
      <c r="D47" s="367"/>
      <c r="E47" s="105"/>
      <c r="F47" s="367"/>
      <c r="G47" s="105"/>
      <c r="H47" s="367"/>
      <c r="I47" s="368"/>
    </row>
    <row r="48" spans="1:9" ht="12" customHeight="1">
      <c r="A48" s="365" t="s">
        <v>633</v>
      </c>
      <c r="B48" s="344">
        <f>B42+1</f>
        <v>14</v>
      </c>
      <c r="C48" s="338">
        <v>43648390</v>
      </c>
      <c r="D48" s="367">
        <f>D42+1</f>
        <v>35</v>
      </c>
      <c r="E48" s="105">
        <v>765030</v>
      </c>
      <c r="F48" s="367">
        <f>F42+1</f>
        <v>56</v>
      </c>
      <c r="G48" s="105">
        <v>2356397</v>
      </c>
      <c r="H48" s="367">
        <f>H42+1</f>
        <v>77</v>
      </c>
      <c r="I48" s="28">
        <f>C48+E48-G48</f>
        <v>42057023</v>
      </c>
    </row>
    <row r="49" spans="1:9" ht="12" customHeight="1">
      <c r="A49" s="365" t="s">
        <v>772</v>
      </c>
      <c r="B49" s="344">
        <f>B48+1</f>
        <v>15</v>
      </c>
      <c r="C49" s="338">
        <v>901611</v>
      </c>
      <c r="D49" s="367">
        <f>D48+1</f>
        <v>36</v>
      </c>
      <c r="E49" s="105">
        <v>29747</v>
      </c>
      <c r="F49" s="367">
        <f>F48+1</f>
        <v>57</v>
      </c>
      <c r="G49" s="105">
        <v>98183</v>
      </c>
      <c r="H49" s="367">
        <f>H48+1</f>
        <v>78</v>
      </c>
      <c r="I49" s="28">
        <f>C49+E49-G49</f>
        <v>833175</v>
      </c>
    </row>
    <row r="50" spans="1:8" ht="12" customHeight="1">
      <c r="A50" s="365" t="s">
        <v>773</v>
      </c>
      <c r="B50" s="344">
        <f>B49+1</f>
        <v>16</v>
      </c>
      <c r="C50" s="338"/>
      <c r="D50" s="367">
        <f>D49+1</f>
        <v>37</v>
      </c>
      <c r="E50" s="105"/>
      <c r="F50" s="367">
        <f>F49+1</f>
        <v>58</v>
      </c>
      <c r="G50" s="105"/>
      <c r="H50" s="367">
        <f>H49+1</f>
        <v>79</v>
      </c>
    </row>
    <row r="51" spans="1:8" ht="12" customHeight="1">
      <c r="A51" s="365" t="s">
        <v>634</v>
      </c>
      <c r="B51" s="344"/>
      <c r="C51" s="338"/>
      <c r="D51" s="367"/>
      <c r="E51" s="105"/>
      <c r="F51" s="367"/>
      <c r="G51" s="105"/>
      <c r="H51" s="367"/>
    </row>
    <row r="52" spans="1:8" ht="12" customHeight="1">
      <c r="A52" s="365" t="s">
        <v>414</v>
      </c>
      <c r="B52" s="344">
        <f>B50+1</f>
        <v>17</v>
      </c>
      <c r="C52" s="338"/>
      <c r="D52" s="367">
        <f>D50+1</f>
        <v>38</v>
      </c>
      <c r="E52" s="105"/>
      <c r="F52" s="367">
        <f>F50+1</f>
        <v>59</v>
      </c>
      <c r="G52" s="105"/>
      <c r="H52" s="367">
        <f>H50+1</f>
        <v>80</v>
      </c>
    </row>
    <row r="53" spans="1:9" ht="12" customHeight="1">
      <c r="A53" s="33"/>
      <c r="B53" s="375">
        <f>B52+1</f>
        <v>18</v>
      </c>
      <c r="C53" s="379">
        <f>SUM(C48:C52)</f>
        <v>44550001</v>
      </c>
      <c r="D53" s="377">
        <f>D52+1</f>
        <v>39</v>
      </c>
      <c r="E53" s="97">
        <f>SUM(E48:E52)</f>
        <v>794777</v>
      </c>
      <c r="F53" s="377">
        <f>F52+1</f>
        <v>60</v>
      </c>
      <c r="G53" s="97">
        <f>SUM(G48:G52)</f>
        <v>2454580</v>
      </c>
      <c r="H53" s="377">
        <f>H52+1</f>
        <v>81</v>
      </c>
      <c r="I53" s="1524">
        <f>SUM(I48:I52)</f>
        <v>42890198</v>
      </c>
    </row>
    <row r="54" spans="1:9" ht="12" customHeight="1">
      <c r="A54" s="1630"/>
      <c r="B54" s="1631">
        <f>B53+1</f>
        <v>19</v>
      </c>
      <c r="C54" s="1632">
        <f>C42+C53</f>
        <v>218423953</v>
      </c>
      <c r="D54" s="1633">
        <f>D53+1</f>
        <v>40</v>
      </c>
      <c r="E54" s="1634">
        <f>E42+E53</f>
        <v>37789806</v>
      </c>
      <c r="F54" s="1633">
        <f>F53+1</f>
        <v>61</v>
      </c>
      <c r="G54" s="1634">
        <f>G42+G53</f>
        <v>18703850</v>
      </c>
      <c r="H54" s="1633">
        <f>H53+1</f>
        <v>82</v>
      </c>
      <c r="I54" s="28">
        <f>I42+I53</f>
        <v>237509909</v>
      </c>
    </row>
    <row r="55" spans="1:8" ht="9" customHeight="1">
      <c r="A55" s="365"/>
      <c r="B55" s="344"/>
      <c r="C55" s="368"/>
      <c r="D55" s="367"/>
      <c r="E55" s="105"/>
      <c r="F55" s="367"/>
      <c r="G55" s="105"/>
      <c r="H55" s="367"/>
    </row>
    <row r="56" spans="1:8" ht="12" customHeight="1">
      <c r="A56" s="311" t="s">
        <v>1297</v>
      </c>
      <c r="B56" s="344"/>
      <c r="C56" s="381"/>
      <c r="D56" s="192"/>
      <c r="E56" s="192"/>
      <c r="F56" s="192"/>
      <c r="G56" s="192"/>
      <c r="H56" s="192"/>
    </row>
    <row r="57" spans="1:9" ht="12" customHeight="1">
      <c r="A57" s="371" t="s">
        <v>774</v>
      </c>
      <c r="B57" s="354">
        <f>B54+1</f>
        <v>20</v>
      </c>
      <c r="C57" s="91"/>
      <c r="D57" s="374">
        <f>D54+1</f>
        <v>41</v>
      </c>
      <c r="E57" s="91"/>
      <c r="F57" s="374">
        <f>F54+1</f>
        <v>62</v>
      </c>
      <c r="G57" s="91"/>
      <c r="H57" s="374">
        <f>H54+1</f>
        <v>83</v>
      </c>
      <c r="I57" s="47"/>
    </row>
    <row r="58" spans="1:8" ht="12" customHeight="1">
      <c r="A58" s="365"/>
      <c r="B58" s="350"/>
      <c r="C58" s="105"/>
      <c r="D58" s="367"/>
      <c r="E58" s="105"/>
      <c r="F58" s="367"/>
      <c r="G58" s="105"/>
      <c r="H58" s="367"/>
    </row>
    <row r="59" spans="1:9" ht="12" customHeight="1" thickBot="1">
      <c r="A59" s="15"/>
      <c r="B59" s="361">
        <f>B57+1</f>
        <v>21</v>
      </c>
      <c r="C59" s="382">
        <f>SUM(C54:C58)</f>
        <v>218423953</v>
      </c>
      <c r="D59" s="383">
        <f>D57+1</f>
        <v>42</v>
      </c>
      <c r="E59" s="139">
        <f>SUM(E54:E58)</f>
        <v>37789806</v>
      </c>
      <c r="F59" s="383">
        <f>F57+1</f>
        <v>63</v>
      </c>
      <c r="G59" s="139">
        <f>SUM(G54:G58)</f>
        <v>18703850</v>
      </c>
      <c r="H59" s="383">
        <f>H57+1</f>
        <v>84</v>
      </c>
      <c r="I59" s="139">
        <f>SUM(I54:I58)</f>
        <v>237509909</v>
      </c>
    </row>
    <row r="60" spans="3:9" ht="8.25" customHeight="1">
      <c r="C60" s="384"/>
      <c r="I60" s="28"/>
    </row>
    <row r="61" spans="1:3" ht="12.75">
      <c r="A61" s="1347"/>
      <c r="C61" s="384"/>
    </row>
    <row r="62" spans="1:3" ht="12.75">
      <c r="A62" s="1348"/>
      <c r="C62" s="384"/>
    </row>
    <row r="63" ht="12.75">
      <c r="A63" s="1349"/>
    </row>
    <row r="64" ht="12.75">
      <c r="A64" s="1349"/>
    </row>
    <row r="65" ht="12.75">
      <c r="A65" s="1349"/>
    </row>
  </sheetData>
  <sheetProtection/>
  <mergeCells count="2">
    <mergeCell ref="A3:I3"/>
    <mergeCell ref="A4:I4"/>
  </mergeCells>
  <printOptions/>
  <pageMargins left="0.3937007874015748" right="0.3937007874015748" top="0.5905511811023623" bottom="0.3937007874015748" header="0.3937007874015748" footer="0.3937007874015748"/>
  <pageSetup horizontalDpi="600" verticalDpi="600" orientation="portrait" scale="89" r:id="rId1"/>
  <headerFooter alignWithMargins="0">
    <oddHeader>&amp;L&amp;9Organisme __&amp;UMunicipalité XYZ_&amp;U______________________&amp;R&amp;9Code géographique __&amp;U99999&amp;U_____</oddHeader>
    <oddFooter>&amp;LS37</oddFooter>
  </headerFooter>
</worksheet>
</file>

<file path=xl/worksheets/sheet55.xml><?xml version="1.0" encoding="utf-8"?>
<worksheet xmlns="http://schemas.openxmlformats.org/spreadsheetml/2006/main" xmlns:r="http://schemas.openxmlformats.org/officeDocument/2006/relationships">
  <sheetPr codeName="Feuil71"/>
  <dimension ref="A2:I53"/>
  <sheetViews>
    <sheetView showZeros="0" zoomScalePageLayoutView="0" workbookViewId="0" topLeftCell="A28">
      <selection activeCell="I29" sqref="I29"/>
    </sheetView>
  </sheetViews>
  <sheetFormatPr defaultColWidth="11.421875" defaultRowHeight="12.75"/>
  <cols>
    <col min="1" max="1" width="34.8515625" style="1" customWidth="1"/>
    <col min="2" max="2" width="2.28125" style="1" customWidth="1"/>
    <col min="3" max="3" width="15.7109375" style="1" customWidth="1"/>
    <col min="4" max="4" width="0.9921875" style="196" customWidth="1"/>
    <col min="5" max="5" width="15.7109375" style="1" customWidth="1"/>
    <col min="6" max="6" width="0.85546875" style="196" customWidth="1"/>
    <col min="7" max="7" width="15.7109375" style="1" customWidth="1"/>
    <col min="8" max="8" width="1.1484375" style="1" customWidth="1"/>
    <col min="9" max="9" width="15.7109375" style="1" customWidth="1"/>
    <col min="10" max="16384" width="11.421875" style="1" customWidth="1"/>
  </cols>
  <sheetData>
    <row r="1" ht="12.75" customHeight="1"/>
    <row r="2" spans="1:5" ht="12.75" customHeight="1">
      <c r="A2" s="1964"/>
      <c r="B2" s="1964"/>
      <c r="C2" s="1964"/>
      <c r="D2" s="1964"/>
      <c r="E2" s="1964"/>
    </row>
    <row r="3" spans="1:9" ht="12.75" customHeight="1">
      <c r="A3" s="1925" t="s">
        <v>301</v>
      </c>
      <c r="B3" s="1925"/>
      <c r="C3" s="1925"/>
      <c r="D3" s="1925"/>
      <c r="E3" s="1925"/>
      <c r="F3" s="1925"/>
      <c r="G3" s="1925"/>
      <c r="H3" s="1925"/>
      <c r="I3" s="1925"/>
    </row>
    <row r="4" spans="1:9" ht="12.75" customHeight="1">
      <c r="A4" s="1925" t="s">
        <v>613</v>
      </c>
      <c r="B4" s="1925"/>
      <c r="C4" s="1925"/>
      <c r="D4" s="1925"/>
      <c r="E4" s="1925"/>
      <c r="F4" s="1925"/>
      <c r="G4" s="1925"/>
      <c r="H4" s="1925"/>
      <c r="I4" s="1925"/>
    </row>
    <row r="5" spans="1:8" ht="12.75" customHeight="1">
      <c r="A5" s="537"/>
      <c r="B5" s="537"/>
      <c r="C5" s="537"/>
      <c r="D5" s="505"/>
      <c r="E5" s="537"/>
      <c r="F5" s="505"/>
      <c r="G5" s="537"/>
      <c r="H5" s="537"/>
    </row>
    <row r="6" spans="1:9" ht="12.75" customHeight="1" thickBot="1">
      <c r="A6" s="499"/>
      <c r="B6" s="499"/>
      <c r="C6" s="1965" t="s">
        <v>525</v>
      </c>
      <c r="D6" s="1965"/>
      <c r="E6" s="1965"/>
      <c r="F6" s="502"/>
      <c r="G6" s="1613" t="s">
        <v>526</v>
      </c>
      <c r="H6" s="1613"/>
      <c r="I6" s="1613"/>
    </row>
    <row r="7" spans="1:9" ht="12.75" customHeight="1">
      <c r="A7" s="19"/>
      <c r="B7" s="19"/>
      <c r="C7" s="1612" t="s">
        <v>1325</v>
      </c>
      <c r="D7" s="1612"/>
      <c r="E7" s="62" t="s">
        <v>616</v>
      </c>
      <c r="F7" s="1612"/>
      <c r="G7" s="62" t="s">
        <v>616</v>
      </c>
      <c r="H7" s="31"/>
      <c r="I7" s="62" t="s">
        <v>616</v>
      </c>
    </row>
    <row r="8" spans="1:9" ht="12.75" customHeight="1" thickBot="1">
      <c r="A8" s="113"/>
      <c r="B8" s="113"/>
      <c r="C8" s="1069">
        <v>2009</v>
      </c>
      <c r="D8" s="691"/>
      <c r="E8" s="1069">
        <v>2009</v>
      </c>
      <c r="F8" s="1109"/>
      <c r="G8" s="1069">
        <v>2009</v>
      </c>
      <c r="H8" s="619"/>
      <c r="I8" s="1069">
        <v>2008</v>
      </c>
    </row>
    <row r="9" spans="1:2" ht="12.75" customHeight="1">
      <c r="A9" s="19"/>
      <c r="B9" s="19"/>
    </row>
    <row r="10" spans="1:9" ht="12.75" customHeight="1">
      <c r="A10" s="52" t="s">
        <v>1397</v>
      </c>
      <c r="B10" s="52"/>
      <c r="C10" s="413"/>
      <c r="D10" s="1070"/>
      <c r="E10" s="219"/>
      <c r="F10" s="1070"/>
      <c r="G10" s="219"/>
      <c r="H10" s="219"/>
      <c r="I10" s="413"/>
    </row>
    <row r="11" spans="1:9" ht="12.75" customHeight="1">
      <c r="A11" s="29" t="s">
        <v>1001</v>
      </c>
      <c r="B11" s="1070">
        <v>1</v>
      </c>
      <c r="C11" s="219"/>
      <c r="D11" s="594"/>
      <c r="E11" s="219"/>
      <c r="F11" s="1070"/>
      <c r="G11" s="219"/>
      <c r="H11" s="219"/>
      <c r="I11" s="219"/>
    </row>
    <row r="12" spans="1:9" ht="12.75" customHeight="1">
      <c r="A12" s="29" t="s">
        <v>1002</v>
      </c>
      <c r="B12" s="1070">
        <f>B11+1</f>
        <v>2</v>
      </c>
      <c r="C12" s="1071"/>
      <c r="D12" s="594"/>
      <c r="E12" s="109"/>
      <c r="F12" s="1072"/>
      <c r="G12" s="109"/>
      <c r="H12" s="109"/>
      <c r="I12" s="1071"/>
    </row>
    <row r="13" spans="1:9" ht="12.75" customHeight="1">
      <c r="A13" s="29" t="s">
        <v>1291</v>
      </c>
      <c r="B13" s="1070">
        <f>B12+1</f>
        <v>3</v>
      </c>
      <c r="C13" s="594">
        <v>525700</v>
      </c>
      <c r="E13" s="109">
        <v>525850</v>
      </c>
      <c r="F13" s="1072"/>
      <c r="G13" s="109">
        <f>525850</f>
        <v>525850</v>
      </c>
      <c r="H13" s="109"/>
      <c r="I13" s="594">
        <v>176384</v>
      </c>
    </row>
    <row r="14" spans="1:9" ht="12.75" customHeight="1">
      <c r="A14" s="29"/>
      <c r="B14" s="1070"/>
      <c r="C14" s="594"/>
      <c r="E14" s="536"/>
      <c r="F14" s="1070"/>
      <c r="G14" s="536"/>
      <c r="H14" s="536"/>
      <c r="I14" s="109"/>
    </row>
    <row r="15" spans="1:9" ht="12.75" customHeight="1">
      <c r="A15" s="52" t="s">
        <v>1398</v>
      </c>
      <c r="B15" s="1070"/>
      <c r="C15" s="594"/>
      <c r="E15" s="109"/>
      <c r="F15" s="1070"/>
      <c r="G15" s="109"/>
      <c r="H15" s="109"/>
      <c r="I15" s="109"/>
    </row>
    <row r="16" spans="1:9" ht="12.75" customHeight="1">
      <c r="A16" s="29" t="s">
        <v>1003</v>
      </c>
      <c r="B16" s="1072">
        <f>B13+1</f>
        <v>4</v>
      </c>
      <c r="C16" s="594"/>
      <c r="E16" s="109"/>
      <c r="F16" s="1072"/>
      <c r="G16" s="109"/>
      <c r="H16" s="109"/>
      <c r="I16" s="109"/>
    </row>
    <row r="17" spans="1:9" ht="12.75" customHeight="1">
      <c r="A17" s="29" t="s">
        <v>116</v>
      </c>
      <c r="B17" s="1070">
        <f>B16+1</f>
        <v>5</v>
      </c>
      <c r="C17" s="594">
        <v>1000</v>
      </c>
      <c r="E17" s="109">
        <v>1800</v>
      </c>
      <c r="F17" s="1070"/>
      <c r="G17" s="109">
        <v>1800</v>
      </c>
      <c r="H17" s="109"/>
      <c r="I17" s="594">
        <v>621</v>
      </c>
    </row>
    <row r="18" spans="1:9" ht="12.75" customHeight="1">
      <c r="A18" s="29" t="s">
        <v>117</v>
      </c>
      <c r="B18" s="1070">
        <f>B17+1</f>
        <v>6</v>
      </c>
      <c r="C18" s="594"/>
      <c r="E18" s="536"/>
      <c r="F18" s="1070"/>
      <c r="G18" s="536"/>
      <c r="H18" s="536"/>
      <c r="I18" s="594"/>
    </row>
    <row r="19" spans="1:9" ht="12.75" customHeight="1">
      <c r="A19" s="29" t="s">
        <v>1291</v>
      </c>
      <c r="B19" s="1070">
        <f>B18+1</f>
        <v>7</v>
      </c>
      <c r="C19" s="594"/>
      <c r="E19" s="109"/>
      <c r="F19" s="1070"/>
      <c r="G19" s="109"/>
      <c r="H19" s="109"/>
      <c r="I19" s="594"/>
    </row>
    <row r="20" spans="1:9" ht="12.75" customHeight="1">
      <c r="A20" s="29"/>
      <c r="B20" s="1070"/>
      <c r="C20" s="594"/>
      <c r="E20" s="536"/>
      <c r="F20" s="1070"/>
      <c r="G20" s="536"/>
      <c r="H20" s="536"/>
      <c r="I20" s="594"/>
    </row>
    <row r="21" spans="1:9" ht="12.75" customHeight="1">
      <c r="A21" s="52" t="s">
        <v>1399</v>
      </c>
      <c r="B21" s="1070"/>
      <c r="C21" s="594"/>
      <c r="E21" s="109"/>
      <c r="F21" s="1070"/>
      <c r="G21" s="109"/>
      <c r="H21" s="109"/>
      <c r="I21" s="594"/>
    </row>
    <row r="22" spans="1:9" ht="12.75" customHeight="1">
      <c r="A22" s="29" t="s">
        <v>118</v>
      </c>
      <c r="B22" s="1070">
        <f>B19+1</f>
        <v>8</v>
      </c>
      <c r="C22" s="594"/>
      <c r="E22" s="536"/>
      <c r="F22" s="1070"/>
      <c r="G22" s="536"/>
      <c r="H22" s="536"/>
      <c r="I22" s="594"/>
    </row>
    <row r="23" spans="1:9" ht="12.75" customHeight="1">
      <c r="A23" s="29" t="s">
        <v>119</v>
      </c>
      <c r="B23" s="1070">
        <f>B22+1</f>
        <v>9</v>
      </c>
      <c r="C23" s="594">
        <v>2825000</v>
      </c>
      <c r="E23" s="109">
        <v>2948458</v>
      </c>
      <c r="F23" s="1070"/>
      <c r="G23" s="109">
        <v>302501</v>
      </c>
      <c r="H23" s="109"/>
      <c r="I23" s="594">
        <v>84530</v>
      </c>
    </row>
    <row r="24" spans="1:9" ht="12.75" customHeight="1">
      <c r="A24" s="29" t="s">
        <v>1291</v>
      </c>
      <c r="B24" s="1072">
        <f>B23+1</f>
        <v>10</v>
      </c>
      <c r="C24" s="594"/>
      <c r="E24" s="109"/>
      <c r="F24" s="1072"/>
      <c r="G24" s="109"/>
      <c r="H24" s="109"/>
      <c r="I24" s="594"/>
    </row>
    <row r="25" spans="1:9" ht="12.75" customHeight="1">
      <c r="A25" s="29"/>
      <c r="B25" s="1072"/>
      <c r="C25" s="594"/>
      <c r="E25" s="109"/>
      <c r="F25" s="1072"/>
      <c r="G25" s="109"/>
      <c r="H25" s="109"/>
      <c r="I25" s="594"/>
    </row>
    <row r="26" spans="1:9" ht="13.5" customHeight="1">
      <c r="A26" s="52" t="s">
        <v>1400</v>
      </c>
      <c r="B26" s="1072"/>
      <c r="C26" s="594"/>
      <c r="E26" s="109"/>
      <c r="F26" s="1072"/>
      <c r="G26" s="109"/>
      <c r="H26" s="109"/>
      <c r="I26" s="594"/>
    </row>
    <row r="27" spans="1:9" ht="12.75">
      <c r="A27" s="29" t="s">
        <v>120</v>
      </c>
      <c r="B27" s="41">
        <f>B24+1</f>
        <v>11</v>
      </c>
      <c r="C27" s="594"/>
      <c r="E27" s="28"/>
      <c r="G27" s="28"/>
      <c r="H27" s="28"/>
      <c r="I27" s="594"/>
    </row>
    <row r="28" spans="1:9" ht="12.75">
      <c r="A28" s="29" t="s">
        <v>129</v>
      </c>
      <c r="B28" s="44">
        <f>B27+1</f>
        <v>12</v>
      </c>
      <c r="C28" s="594">
        <v>270600</v>
      </c>
      <c r="E28" s="28">
        <v>270606</v>
      </c>
      <c r="F28" s="502"/>
      <c r="G28" s="28">
        <v>270606</v>
      </c>
      <c r="H28" s="28"/>
      <c r="I28" s="594">
        <v>146388</v>
      </c>
    </row>
    <row r="29" spans="1:9" ht="12.75">
      <c r="A29" s="29" t="s">
        <v>121</v>
      </c>
      <c r="B29" s="41">
        <f>B28+1</f>
        <v>13</v>
      </c>
      <c r="C29" s="594"/>
      <c r="E29" s="28"/>
      <c r="G29" s="28"/>
      <c r="H29" s="28"/>
      <c r="I29" s="594"/>
    </row>
    <row r="30" spans="1:9" ht="12.75">
      <c r="A30" s="29" t="s">
        <v>122</v>
      </c>
      <c r="B30" s="41">
        <f>B29+1</f>
        <v>14</v>
      </c>
      <c r="C30" s="594"/>
      <c r="E30" s="28"/>
      <c r="G30" s="28"/>
      <c r="H30" s="28"/>
      <c r="I30" s="594"/>
    </row>
    <row r="31" spans="1:9" ht="12.75">
      <c r="A31" s="29" t="s">
        <v>1291</v>
      </c>
      <c r="B31" s="41">
        <f>B30+1</f>
        <v>15</v>
      </c>
      <c r="C31" s="594"/>
      <c r="E31" s="28"/>
      <c r="G31" s="28"/>
      <c r="H31" s="28"/>
      <c r="I31" s="594"/>
    </row>
    <row r="32" spans="1:9" ht="12.75">
      <c r="A32" s="29"/>
      <c r="B32" s="41"/>
      <c r="C32" s="594"/>
      <c r="E32" s="28"/>
      <c r="G32" s="28"/>
      <c r="H32" s="28"/>
      <c r="I32" s="594"/>
    </row>
    <row r="33" spans="1:9" ht="12.75">
      <c r="A33" s="52" t="s">
        <v>1401</v>
      </c>
      <c r="B33" s="41"/>
      <c r="C33" s="594"/>
      <c r="E33" s="28"/>
      <c r="G33" s="28"/>
      <c r="H33" s="28"/>
      <c r="I33" s="594"/>
    </row>
    <row r="34" spans="1:9" ht="12.75">
      <c r="A34" s="29" t="s">
        <v>123</v>
      </c>
      <c r="B34" s="41">
        <f>B31+1</f>
        <v>16</v>
      </c>
      <c r="C34" s="594"/>
      <c r="E34" s="28"/>
      <c r="G34" s="28"/>
      <c r="H34" s="28"/>
      <c r="I34" s="594"/>
    </row>
    <row r="35" spans="1:9" ht="12.75">
      <c r="A35" s="29" t="s">
        <v>1291</v>
      </c>
      <c r="B35" s="41">
        <f>B34+1</f>
        <v>17</v>
      </c>
      <c r="C35" s="594"/>
      <c r="E35" s="28"/>
      <c r="G35" s="28"/>
      <c r="H35" s="28"/>
      <c r="I35" s="594"/>
    </row>
    <row r="36" spans="1:9" ht="12.75">
      <c r="A36" s="29"/>
      <c r="B36" s="41"/>
      <c r="C36" s="594"/>
      <c r="E36" s="28"/>
      <c r="G36" s="28"/>
      <c r="H36" s="28"/>
      <c r="I36" s="594"/>
    </row>
    <row r="37" spans="1:9" ht="12.75">
      <c r="A37" s="52" t="s">
        <v>1086</v>
      </c>
      <c r="B37" s="41"/>
      <c r="C37" s="594"/>
      <c r="E37" s="28"/>
      <c r="G37" s="28"/>
      <c r="H37" s="28"/>
      <c r="I37" s="594"/>
    </row>
    <row r="38" spans="1:9" ht="12.75">
      <c r="A38" s="52" t="s">
        <v>1085</v>
      </c>
      <c r="B38" s="41"/>
      <c r="C38" s="594"/>
      <c r="E38" s="28"/>
      <c r="G38" s="28"/>
      <c r="H38" s="28"/>
      <c r="I38" s="594"/>
    </row>
    <row r="39" spans="1:9" ht="12.75">
      <c r="A39" s="29" t="s">
        <v>124</v>
      </c>
      <c r="B39" s="41">
        <f>B35+1</f>
        <v>18</v>
      </c>
      <c r="C39" s="594">
        <v>107700</v>
      </c>
      <c r="E39" s="28">
        <v>107738</v>
      </c>
      <c r="G39" s="28">
        <v>107738</v>
      </c>
      <c r="H39" s="28"/>
      <c r="I39" s="594">
        <v>25861</v>
      </c>
    </row>
    <row r="40" spans="1:9" ht="12.75">
      <c r="A40" s="29" t="s">
        <v>125</v>
      </c>
      <c r="B40" s="41">
        <f>B39+1</f>
        <v>19</v>
      </c>
      <c r="C40" s="594"/>
      <c r="E40" s="28"/>
      <c r="G40" s="28"/>
      <c r="H40" s="28"/>
      <c r="I40" s="594"/>
    </row>
    <row r="41" spans="1:9" ht="12.75">
      <c r="A41" s="29" t="s">
        <v>126</v>
      </c>
      <c r="B41" s="41">
        <f>B40+1</f>
        <v>20</v>
      </c>
      <c r="C41" s="594">
        <v>192900</v>
      </c>
      <c r="E41" s="28">
        <v>192700</v>
      </c>
      <c r="G41" s="28">
        <v>192700</v>
      </c>
      <c r="H41" s="28"/>
      <c r="I41" s="594">
        <v>85806</v>
      </c>
    </row>
    <row r="42" spans="1:9" ht="12.75">
      <c r="A42" s="29" t="s">
        <v>1291</v>
      </c>
      <c r="B42" s="41">
        <f>B41+1</f>
        <v>21</v>
      </c>
      <c r="C42" s="594"/>
      <c r="E42" s="1073"/>
      <c r="G42" s="1073"/>
      <c r="H42" s="1073"/>
      <c r="I42" s="594"/>
    </row>
    <row r="43" spans="1:9" ht="12.75">
      <c r="A43" s="29"/>
      <c r="B43" s="41"/>
      <c r="C43" s="594"/>
      <c r="E43" s="28"/>
      <c r="G43" s="28"/>
      <c r="H43" s="28"/>
      <c r="I43" s="594"/>
    </row>
    <row r="44" spans="1:9" ht="12.75">
      <c r="A44" s="52" t="s">
        <v>367</v>
      </c>
      <c r="B44" s="41"/>
      <c r="C44" s="594"/>
      <c r="E44" s="28"/>
      <c r="G44" s="28"/>
      <c r="H44" s="28"/>
      <c r="I44" s="594"/>
    </row>
    <row r="45" spans="1:9" ht="12.75">
      <c r="A45" s="29" t="s">
        <v>127</v>
      </c>
      <c r="B45" s="41">
        <f>B42+1</f>
        <v>22</v>
      </c>
      <c r="C45" s="594">
        <v>388800</v>
      </c>
      <c r="E45" s="28">
        <v>393980</v>
      </c>
      <c r="G45" s="28">
        <v>50843</v>
      </c>
      <c r="H45" s="28"/>
      <c r="I45" s="594">
        <v>10086</v>
      </c>
    </row>
    <row r="46" spans="1:9" ht="12.75">
      <c r="A46" s="29" t="s">
        <v>128</v>
      </c>
      <c r="B46" s="41">
        <f>B45+1</f>
        <v>23</v>
      </c>
      <c r="C46" s="594">
        <v>199600</v>
      </c>
      <c r="E46" s="28">
        <v>199604</v>
      </c>
      <c r="G46" s="28">
        <v>199604</v>
      </c>
      <c r="H46" s="28"/>
      <c r="I46" s="594">
        <v>68663</v>
      </c>
    </row>
    <row r="47" spans="1:9" ht="12.75">
      <c r="A47" s="29"/>
      <c r="B47" s="41"/>
      <c r="C47" s="594"/>
      <c r="E47" s="28"/>
      <c r="G47" s="28"/>
      <c r="H47" s="28"/>
      <c r="I47" s="594"/>
    </row>
    <row r="48" spans="1:9" ht="12.75">
      <c r="A48" s="52" t="s">
        <v>368</v>
      </c>
      <c r="B48" s="41">
        <f>B46+1</f>
        <v>24</v>
      </c>
      <c r="C48" s="1607"/>
      <c r="D48" s="1394"/>
      <c r="E48" s="28"/>
      <c r="G48" s="28"/>
      <c r="H48" s="28"/>
      <c r="I48" s="1607"/>
    </row>
    <row r="49" spans="1:9" ht="12.75">
      <c r="A49" s="110"/>
      <c r="B49" s="1393"/>
      <c r="C49" s="594"/>
      <c r="E49" s="1074"/>
      <c r="F49" s="1075"/>
      <c r="G49" s="1074"/>
      <c r="H49" s="1074"/>
      <c r="I49" s="109"/>
    </row>
    <row r="50" spans="1:9" ht="13.5" thickBot="1">
      <c r="A50" s="15"/>
      <c r="B50" s="114">
        <f>B48+1</f>
        <v>25</v>
      </c>
      <c r="C50" s="1608">
        <f>SUM(C11:C49)</f>
        <v>4511300</v>
      </c>
      <c r="D50" s="501"/>
      <c r="E50" s="139">
        <f>SUM(E11:E49)</f>
        <v>4640736</v>
      </c>
      <c r="F50" s="501"/>
      <c r="G50" s="139">
        <f>SUM(G11:G49)</f>
        <v>1651642</v>
      </c>
      <c r="H50" s="167"/>
      <c r="I50" s="421">
        <f>SUM(I11:I49)</f>
        <v>598339</v>
      </c>
    </row>
    <row r="52" spans="1:2" ht="12.75">
      <c r="A52" s="1519"/>
      <c r="B52" s="1519"/>
    </row>
    <row r="53" spans="1:2" ht="12.75">
      <c r="A53" s="1519"/>
      <c r="B53" s="1519"/>
    </row>
  </sheetData>
  <sheetProtection/>
  <mergeCells count="4">
    <mergeCell ref="A3:I3"/>
    <mergeCell ref="A4:I4"/>
    <mergeCell ref="A2:E2"/>
    <mergeCell ref="C6:E6"/>
  </mergeCells>
  <printOptions/>
  <pageMargins left="0.3937007874015748" right="0.3937007874015748" top="0.5905511811023623" bottom="0.3937007874015748" header="0.3937007874015748" footer="0.3937007874015748"/>
  <pageSetup horizontalDpi="600" verticalDpi="600" orientation="portrait" scale="90" r:id="rId1"/>
  <headerFooter alignWithMargins="0">
    <oddHeader>&amp;L&amp;9Organisme __&amp;UMunicipalité XYZ&amp;U_______________________&amp;R&amp;9Code géographique __&amp;U99999&amp;U_____</oddHeader>
    <oddFooter>&amp;LS39</oddFooter>
  </headerFooter>
</worksheet>
</file>

<file path=xl/worksheets/sheet56.xml><?xml version="1.0" encoding="utf-8"?>
<worksheet xmlns="http://schemas.openxmlformats.org/spreadsheetml/2006/main" xmlns:r="http://schemas.openxmlformats.org/officeDocument/2006/relationships">
  <sheetPr codeName="Feuil35"/>
  <dimension ref="A2:M42"/>
  <sheetViews>
    <sheetView zoomScalePageLayoutView="0" workbookViewId="0" topLeftCell="A22">
      <selection activeCell="L39" sqref="L39"/>
    </sheetView>
  </sheetViews>
  <sheetFormatPr defaultColWidth="11.421875" defaultRowHeight="12.75"/>
  <cols>
    <col min="1" max="1" width="10.7109375" style="1" customWidth="1"/>
    <col min="2" max="2" width="24.7109375" style="1" customWidth="1"/>
    <col min="3" max="3" width="2.28125" style="1" customWidth="1"/>
    <col min="4" max="4" width="15.7109375" style="1" customWidth="1"/>
    <col min="5" max="5" width="2.28125" style="1" customWidth="1"/>
    <col min="6" max="6" width="15.7109375" style="1" customWidth="1"/>
    <col min="7" max="7" width="2.28125" style="1" customWidth="1"/>
    <col min="8" max="8" width="15.7109375" style="1" customWidth="1"/>
    <col min="9" max="9" width="2.28125" style="1" customWidth="1"/>
    <col min="10" max="10" width="15.7109375" style="1" customWidth="1"/>
    <col min="11" max="11" width="2.28125" style="1" customWidth="1"/>
    <col min="12" max="12" width="15.7109375" style="1" customWidth="1"/>
    <col min="13" max="16384" width="11.421875" style="1" customWidth="1"/>
  </cols>
  <sheetData>
    <row r="2" ht="12.75">
      <c r="A2" s="1966" t="s">
        <v>1152</v>
      </c>
    </row>
    <row r="3" spans="1:12" ht="13.5" customHeight="1">
      <c r="A3" s="1967"/>
      <c r="B3" s="1925" t="s">
        <v>1253</v>
      </c>
      <c r="C3" s="1925"/>
      <c r="D3" s="1925"/>
      <c r="E3" s="1925"/>
      <c r="F3" s="1925"/>
      <c r="G3" s="1925"/>
      <c r="H3" s="1925"/>
      <c r="I3" s="1925"/>
      <c r="J3" s="1925"/>
      <c r="K3" s="1925"/>
      <c r="L3" s="1925"/>
    </row>
    <row r="4" spans="2:12" ht="13.5" customHeight="1">
      <c r="B4" s="1925" t="s">
        <v>613</v>
      </c>
      <c r="C4" s="1925"/>
      <c r="D4" s="1925"/>
      <c r="E4" s="1925"/>
      <c r="F4" s="1925"/>
      <c r="G4" s="1925"/>
      <c r="H4" s="1925"/>
      <c r="I4" s="1925"/>
      <c r="J4" s="1925"/>
      <c r="K4" s="1925"/>
      <c r="L4" s="1925"/>
    </row>
    <row r="5" ht="12.75">
      <c r="B5" s="6"/>
    </row>
    <row r="6" spans="2:13" ht="12" customHeight="1">
      <c r="B6" s="194"/>
      <c r="C6" s="1076"/>
      <c r="D6" s="310" t="s">
        <v>1254</v>
      </c>
      <c r="E6" s="1114"/>
      <c r="F6" s="310" t="s">
        <v>1255</v>
      </c>
      <c r="G6" s="1114"/>
      <c r="H6" s="1079" t="s">
        <v>321</v>
      </c>
      <c r="I6" s="197"/>
      <c r="J6" s="1094" t="s">
        <v>1396</v>
      </c>
      <c r="K6" s="694"/>
      <c r="L6" s="1079" t="s">
        <v>1274</v>
      </c>
      <c r="M6" s="1115"/>
    </row>
    <row r="7" spans="3:12" ht="12" customHeight="1">
      <c r="C7" s="1076"/>
      <c r="D7" s="310" t="s">
        <v>1256</v>
      </c>
      <c r="E7" s="197"/>
      <c r="F7" s="1079" t="s">
        <v>1257</v>
      </c>
      <c r="G7" s="197"/>
      <c r="H7" s="197"/>
      <c r="I7" s="197"/>
      <c r="J7" s="1094" t="s">
        <v>1258</v>
      </c>
      <c r="K7" s="197"/>
      <c r="L7" s="1089"/>
    </row>
    <row r="8" spans="3:12" ht="12.75" customHeight="1">
      <c r="C8" s="1114"/>
      <c r="D8" s="310" t="s">
        <v>246</v>
      </c>
      <c r="E8" s="1089"/>
      <c r="F8" s="310" t="s">
        <v>1259</v>
      </c>
      <c r="G8" s="1089"/>
      <c r="H8" s="1094"/>
      <c r="I8" s="1089"/>
      <c r="J8" s="1094"/>
      <c r="K8" s="1089"/>
      <c r="L8" s="694"/>
    </row>
    <row r="9" spans="2:12" ht="10.5" customHeight="1">
      <c r="B9" s="1116" t="s">
        <v>525</v>
      </c>
      <c r="C9" s="47"/>
      <c r="D9" s="47"/>
      <c r="E9" s="47"/>
      <c r="F9" s="47"/>
      <c r="G9" s="47"/>
      <c r="H9" s="47"/>
      <c r="I9" s="47"/>
      <c r="J9" s="47"/>
      <c r="K9" s="47"/>
      <c r="L9" s="47"/>
    </row>
    <row r="10" spans="2:12" ht="12.75">
      <c r="B10" s="19"/>
      <c r="C10" s="19"/>
      <c r="D10" s="19"/>
      <c r="E10" s="19"/>
      <c r="F10" s="500"/>
      <c r="G10" s="19"/>
      <c r="H10" s="19"/>
      <c r="I10" s="19"/>
      <c r="J10" s="19"/>
      <c r="K10" s="19"/>
      <c r="L10" s="19"/>
    </row>
    <row r="11" spans="1:12" ht="12.75">
      <c r="A11" s="301"/>
      <c r="B11" s="19" t="s">
        <v>1260</v>
      </c>
      <c r="C11" s="304">
        <v>1</v>
      </c>
      <c r="D11" s="1117">
        <v>79</v>
      </c>
      <c r="E11" s="304">
        <f>C20+1</f>
        <v>11</v>
      </c>
      <c r="F11" s="1605">
        <v>31.5</v>
      </c>
      <c r="G11" s="304">
        <f>E17+1</f>
        <v>18</v>
      </c>
      <c r="H11" s="112">
        <v>7222491</v>
      </c>
      <c r="I11" s="304">
        <f>G20+1</f>
        <v>28</v>
      </c>
      <c r="J11" s="112">
        <v>1592439</v>
      </c>
      <c r="K11" s="304">
        <f>I20+1</f>
        <v>38</v>
      </c>
      <c r="L11" s="219">
        <f aca="true" t="shared" si="0" ref="L11:L16">H11+J11</f>
        <v>8814930</v>
      </c>
    </row>
    <row r="12" spans="1:12" ht="12.75">
      <c r="A12" s="301"/>
      <c r="B12" s="19" t="s">
        <v>1261</v>
      </c>
      <c r="C12" s="304">
        <f aca="true" t="shared" si="1" ref="C12:C20">C11+1</f>
        <v>2</v>
      </c>
      <c r="D12" s="1117">
        <v>1</v>
      </c>
      <c r="E12" s="304">
        <f aca="true" t="shared" si="2" ref="E12:E17">E11+1</f>
        <v>12</v>
      </c>
      <c r="F12" s="1606">
        <v>31.5</v>
      </c>
      <c r="G12" s="304">
        <f aca="true" t="shared" si="3" ref="G12:G17">G11+1</f>
        <v>19</v>
      </c>
      <c r="H12" s="112">
        <v>328293</v>
      </c>
      <c r="I12" s="304">
        <f aca="true" t="shared" si="4" ref="I12:I17">I11+1</f>
        <v>29</v>
      </c>
      <c r="J12" s="112">
        <v>72383</v>
      </c>
      <c r="K12" s="304">
        <f aca="true" t="shared" si="5" ref="K12:K17">K11+1</f>
        <v>39</v>
      </c>
      <c r="L12" s="219">
        <f t="shared" si="0"/>
        <v>400676</v>
      </c>
    </row>
    <row r="13" spans="1:12" ht="12.75">
      <c r="A13" s="301"/>
      <c r="B13" s="19" t="s">
        <v>1262</v>
      </c>
      <c r="C13" s="304">
        <f t="shared" si="1"/>
        <v>3</v>
      </c>
      <c r="D13" s="1117">
        <v>184</v>
      </c>
      <c r="E13" s="304">
        <f t="shared" si="2"/>
        <v>13</v>
      </c>
      <c r="F13" s="1606">
        <v>31.5</v>
      </c>
      <c r="G13" s="304">
        <f t="shared" si="3"/>
        <v>20</v>
      </c>
      <c r="H13" s="112">
        <v>8234455</v>
      </c>
      <c r="I13" s="304">
        <f t="shared" si="4"/>
        <v>30</v>
      </c>
      <c r="J13" s="112">
        <v>1815589</v>
      </c>
      <c r="K13" s="304">
        <f t="shared" si="5"/>
        <v>40</v>
      </c>
      <c r="L13" s="219">
        <f t="shared" si="0"/>
        <v>10050044</v>
      </c>
    </row>
    <row r="14" spans="1:12" ht="12.75">
      <c r="A14" s="301"/>
      <c r="B14" s="19" t="s">
        <v>1263</v>
      </c>
      <c r="C14" s="304">
        <f t="shared" si="1"/>
        <v>4</v>
      </c>
      <c r="D14" s="1117">
        <v>143</v>
      </c>
      <c r="E14" s="304">
        <f t="shared" si="2"/>
        <v>14</v>
      </c>
      <c r="F14" s="1605">
        <v>39</v>
      </c>
      <c r="G14" s="304">
        <f t="shared" si="3"/>
        <v>21</v>
      </c>
      <c r="H14" s="112">
        <v>7198532</v>
      </c>
      <c r="I14" s="304">
        <f t="shared" si="4"/>
        <v>31</v>
      </c>
      <c r="J14" s="112">
        <v>1584439</v>
      </c>
      <c r="K14" s="304">
        <f t="shared" si="5"/>
        <v>41</v>
      </c>
      <c r="L14" s="219">
        <f t="shared" si="0"/>
        <v>8782971</v>
      </c>
    </row>
    <row r="15" spans="1:12" ht="12.75">
      <c r="A15" s="301"/>
      <c r="B15" s="19" t="s">
        <v>1264</v>
      </c>
      <c r="C15" s="304">
        <f t="shared" si="1"/>
        <v>5</v>
      </c>
      <c r="D15" s="1117">
        <v>96</v>
      </c>
      <c r="E15" s="304">
        <f t="shared" si="2"/>
        <v>15</v>
      </c>
      <c r="F15" s="1605">
        <v>37.8</v>
      </c>
      <c r="G15" s="304">
        <f t="shared" si="3"/>
        <v>22</v>
      </c>
      <c r="H15" s="112">
        <v>8445666</v>
      </c>
      <c r="I15" s="304">
        <f t="shared" si="4"/>
        <v>32</v>
      </c>
      <c r="J15" s="112">
        <v>1876972</v>
      </c>
      <c r="K15" s="304">
        <f t="shared" si="5"/>
        <v>42</v>
      </c>
      <c r="L15" s="219">
        <f t="shared" si="0"/>
        <v>10322638</v>
      </c>
    </row>
    <row r="16" spans="1:12" ht="12.75">
      <c r="A16" s="301"/>
      <c r="B16" s="19" t="s">
        <v>43</v>
      </c>
      <c r="C16" s="277">
        <f t="shared" si="1"/>
        <v>6</v>
      </c>
      <c r="D16" s="1117">
        <v>38</v>
      </c>
      <c r="E16" s="304">
        <f t="shared" si="2"/>
        <v>16</v>
      </c>
      <c r="F16" s="1605">
        <v>42</v>
      </c>
      <c r="G16" s="277">
        <f t="shared" si="3"/>
        <v>23</v>
      </c>
      <c r="H16" s="112">
        <v>1400057</v>
      </c>
      <c r="I16" s="277">
        <f t="shared" si="4"/>
        <v>33</v>
      </c>
      <c r="J16" s="112">
        <v>296533</v>
      </c>
      <c r="K16" s="277">
        <f t="shared" si="5"/>
        <v>43</v>
      </c>
      <c r="L16" s="219">
        <f t="shared" si="0"/>
        <v>1696590</v>
      </c>
    </row>
    <row r="17" spans="1:12" ht="25.5">
      <c r="A17" s="500"/>
      <c r="B17" s="298" t="s">
        <v>44</v>
      </c>
      <c r="C17" s="276">
        <f t="shared" si="1"/>
        <v>7</v>
      </c>
      <c r="D17" s="1118"/>
      <c r="E17" s="276">
        <f t="shared" si="2"/>
        <v>17</v>
      </c>
      <c r="F17" s="1118"/>
      <c r="G17" s="276">
        <f t="shared" si="3"/>
        <v>24</v>
      </c>
      <c r="H17" s="111"/>
      <c r="I17" s="276">
        <f t="shared" si="4"/>
        <v>34</v>
      </c>
      <c r="J17" s="111"/>
      <c r="K17" s="276">
        <f t="shared" si="5"/>
        <v>44</v>
      </c>
      <c r="L17" s="111"/>
    </row>
    <row r="18" spans="1:12" ht="12.75" customHeight="1">
      <c r="A18" s="301"/>
      <c r="B18" s="50"/>
      <c r="C18" s="277">
        <f t="shared" si="1"/>
        <v>8</v>
      </c>
      <c r="D18" s="1117">
        <f>SUM(D11:D17)</f>
        <v>541</v>
      </c>
      <c r="E18" s="277"/>
      <c r="F18" s="1547"/>
      <c r="G18" s="277">
        <f aca="true" t="shared" si="6" ref="G18:K20">G17+1</f>
        <v>25</v>
      </c>
      <c r="H18" s="219">
        <f>SUM(H11:H17)</f>
        <v>32829494</v>
      </c>
      <c r="I18" s="277">
        <f t="shared" si="6"/>
        <v>35</v>
      </c>
      <c r="J18" s="219">
        <f>SUM(J11:J17)</f>
        <v>7238355</v>
      </c>
      <c r="K18" s="277">
        <f t="shared" si="6"/>
        <v>45</v>
      </c>
      <c r="L18" s="219">
        <f>SUM(L11:L17)</f>
        <v>40067849</v>
      </c>
    </row>
    <row r="19" spans="1:12" ht="12.75" customHeight="1">
      <c r="A19" s="301"/>
      <c r="B19" s="54" t="s">
        <v>45</v>
      </c>
      <c r="C19" s="276">
        <f t="shared" si="1"/>
        <v>9</v>
      </c>
      <c r="D19" s="1118">
        <v>15</v>
      </c>
      <c r="E19" s="276"/>
      <c r="F19" s="1548"/>
      <c r="G19" s="276">
        <f t="shared" si="6"/>
        <v>26</v>
      </c>
      <c r="H19" s="111">
        <v>550182</v>
      </c>
      <c r="I19" s="276">
        <f t="shared" si="6"/>
        <v>36</v>
      </c>
      <c r="J19" s="111">
        <v>137716</v>
      </c>
      <c r="K19" s="276">
        <f t="shared" si="6"/>
        <v>46</v>
      </c>
      <c r="L19" s="111">
        <v>687898</v>
      </c>
    </row>
    <row r="20" spans="1:12" ht="19.5" customHeight="1" thickBot="1">
      <c r="A20" s="500"/>
      <c r="B20" s="15"/>
      <c r="C20" s="279">
        <f t="shared" si="1"/>
        <v>10</v>
      </c>
      <c r="D20" s="1119">
        <f>SUM(D18:D19)</f>
        <v>556</v>
      </c>
      <c r="E20" s="279"/>
      <c r="F20" s="1549"/>
      <c r="G20" s="279">
        <f t="shared" si="6"/>
        <v>27</v>
      </c>
      <c r="H20" s="421">
        <f>SUM(H18:H19)</f>
        <v>33379676</v>
      </c>
      <c r="I20" s="279">
        <f t="shared" si="6"/>
        <v>37</v>
      </c>
      <c r="J20" s="421">
        <f>SUM(J18:J19)</f>
        <v>7376071</v>
      </c>
      <c r="K20" s="279">
        <f t="shared" si="6"/>
        <v>47</v>
      </c>
      <c r="L20" s="159">
        <f>SUM(L18:L19)</f>
        <v>40755747</v>
      </c>
    </row>
    <row r="21" spans="1:12" ht="15" customHeight="1">
      <c r="A21" s="19"/>
      <c r="B21" s="19"/>
      <c r="C21" s="277"/>
      <c r="D21" s="73"/>
      <c r="E21" s="277"/>
      <c r="F21" s="277"/>
      <c r="G21" s="277"/>
      <c r="H21" s="73"/>
      <c r="I21" s="277"/>
      <c r="J21" s="73"/>
      <c r="K21" s="277"/>
      <c r="L21" s="73"/>
    </row>
    <row r="22" spans="2:12" ht="12.75">
      <c r="B22" s="1968" t="s">
        <v>819</v>
      </c>
      <c r="C22" s="1968"/>
      <c r="D22" s="1968"/>
      <c r="E22" s="1968"/>
      <c r="F22" s="1968"/>
      <c r="G22" s="1968"/>
      <c r="H22" s="1968"/>
      <c r="I22" s="1968"/>
      <c r="J22" s="1968"/>
      <c r="K22" s="1968"/>
      <c r="L22" s="1968"/>
    </row>
    <row r="23" spans="1:12" ht="12.75">
      <c r="A23" s="19"/>
      <c r="B23" s="1120" t="s">
        <v>311</v>
      </c>
      <c r="C23" s="1120"/>
      <c r="D23" s="1120"/>
      <c r="E23" s="1120"/>
      <c r="F23" s="1120"/>
      <c r="G23" s="1120"/>
      <c r="H23" s="1120"/>
      <c r="I23" s="1120"/>
      <c r="J23" s="1120"/>
      <c r="K23" s="1120"/>
      <c r="L23" s="1120"/>
    </row>
    <row r="24" spans="1:12" ht="12.75">
      <c r="A24" s="19"/>
      <c r="B24" s="1121" t="s">
        <v>400</v>
      </c>
      <c r="C24" s="1121"/>
      <c r="D24" s="1121"/>
      <c r="E24" s="1121"/>
      <c r="F24" s="1121"/>
      <c r="G24" s="1121"/>
      <c r="H24" s="1121"/>
      <c r="I24" s="1121"/>
      <c r="J24" s="1121"/>
      <c r="K24" s="1121"/>
      <c r="L24" s="1121"/>
    </row>
    <row r="25" spans="1:12" ht="12.75">
      <c r="A25" s="19"/>
      <c r="B25" s="1122"/>
      <c r="C25" s="351"/>
      <c r="D25" s="351"/>
      <c r="E25" s="351"/>
      <c r="F25" s="351"/>
      <c r="G25" s="351"/>
      <c r="H25" s="351"/>
      <c r="I25" s="351"/>
      <c r="J25" s="351"/>
      <c r="K25" s="351"/>
      <c r="L25" s="351"/>
    </row>
    <row r="26" spans="1:12" ht="12.75">
      <c r="A26" s="19"/>
      <c r="B26" s="1121"/>
      <c r="C26" s="1121"/>
      <c r="D26" s="1121"/>
      <c r="E26" s="1121"/>
      <c r="F26" s="1121"/>
      <c r="G26" s="1121"/>
      <c r="H26" s="1121"/>
      <c r="I26" s="1121"/>
      <c r="J26" s="1121"/>
      <c r="K26" s="1121"/>
      <c r="L26" s="1121"/>
    </row>
    <row r="27" spans="1:12" ht="15" customHeight="1">
      <c r="A27" s="19"/>
      <c r="B27" s="1931" t="s">
        <v>312</v>
      </c>
      <c r="C27" s="1931"/>
      <c r="D27" s="1931"/>
      <c r="E27" s="1931"/>
      <c r="F27" s="1931"/>
      <c r="G27" s="1931"/>
      <c r="H27" s="1931"/>
      <c r="I27" s="1931"/>
      <c r="J27" s="1931"/>
      <c r="K27" s="1931"/>
      <c r="L27" s="1931"/>
    </row>
    <row r="28" spans="1:12" ht="15" customHeight="1">
      <c r="A28" s="19"/>
      <c r="B28" s="1925" t="s">
        <v>613</v>
      </c>
      <c r="C28" s="1925"/>
      <c r="D28" s="1925"/>
      <c r="E28" s="1925"/>
      <c r="F28" s="1925"/>
      <c r="G28" s="1925"/>
      <c r="H28" s="1925"/>
      <c r="I28" s="1925"/>
      <c r="J28" s="1925"/>
      <c r="K28" s="1925"/>
      <c r="L28" s="1925"/>
    </row>
    <row r="29" spans="1:12" ht="7.5" customHeight="1">
      <c r="A29" s="19"/>
      <c r="B29" s="19"/>
      <c r="C29" s="19"/>
      <c r="D29" s="19"/>
      <c r="E29" s="19"/>
      <c r="F29" s="19"/>
      <c r="G29" s="19"/>
      <c r="H29" s="19"/>
      <c r="I29" s="19"/>
      <c r="J29" s="19"/>
      <c r="K29" s="19"/>
      <c r="L29" s="19"/>
    </row>
    <row r="30" spans="1:12" ht="12.75">
      <c r="A30" s="19"/>
      <c r="B30" s="1970"/>
      <c r="C30" s="1970"/>
      <c r="D30" s="1970"/>
      <c r="E30" s="1970"/>
      <c r="F30" s="1970"/>
      <c r="G30" s="19"/>
      <c r="H30" s="310" t="s">
        <v>1278</v>
      </c>
      <c r="I30" s="144"/>
      <c r="J30" s="310"/>
      <c r="K30" s="8"/>
      <c r="L30" s="19"/>
    </row>
    <row r="31" spans="1:12" ht="12.75">
      <c r="A31" s="19"/>
      <c r="B31" s="500"/>
      <c r="C31" s="500"/>
      <c r="D31" s="500"/>
      <c r="E31" s="1123"/>
      <c r="F31" s="1969" t="s">
        <v>676</v>
      </c>
      <c r="G31" s="1969"/>
      <c r="H31" s="1969"/>
      <c r="I31" s="1969"/>
      <c r="J31" s="1969"/>
      <c r="K31" s="1969"/>
      <c r="L31" s="1969"/>
    </row>
    <row r="32" spans="1:12" ht="12.75">
      <c r="A32" s="19"/>
      <c r="B32" s="500"/>
      <c r="C32" s="500"/>
      <c r="D32" s="500"/>
      <c r="E32" s="500"/>
      <c r="F32" s="1971" t="s">
        <v>775</v>
      </c>
      <c r="G32" s="1971"/>
      <c r="H32" s="1971"/>
      <c r="I32" s="310"/>
      <c r="J32" s="310" t="s">
        <v>842</v>
      </c>
      <c r="K32" s="310"/>
      <c r="L32" s="310" t="s">
        <v>1274</v>
      </c>
    </row>
    <row r="33" spans="1:12" ht="12.75">
      <c r="A33" s="19"/>
      <c r="B33" s="500"/>
      <c r="C33" s="500"/>
      <c r="D33" s="500"/>
      <c r="E33" s="500"/>
      <c r="F33" s="1969" t="s">
        <v>843</v>
      </c>
      <c r="G33" s="1969"/>
      <c r="H33" s="1969"/>
      <c r="I33" s="310"/>
      <c r="J33" s="310" t="s">
        <v>844</v>
      </c>
      <c r="K33" s="310"/>
      <c r="L33" s="310"/>
    </row>
    <row r="34" spans="1:12" ht="12.75">
      <c r="A34" s="19"/>
      <c r="B34" s="1124"/>
      <c r="C34" s="1124"/>
      <c r="D34" s="1124"/>
      <c r="E34" s="1124"/>
      <c r="F34" s="631" t="s">
        <v>845</v>
      </c>
      <c r="G34" s="47"/>
      <c r="H34" s="631" t="s">
        <v>846</v>
      </c>
      <c r="I34" s="1124"/>
      <c r="J34" s="47"/>
      <c r="K34" s="47"/>
      <c r="L34" s="47"/>
    </row>
    <row r="35" spans="1:12" ht="12.75">
      <c r="A35" s="500"/>
      <c r="B35" s="8"/>
      <c r="C35" s="8"/>
      <c r="D35" s="8"/>
      <c r="E35" s="8"/>
      <c r="F35" s="8"/>
      <c r="G35" s="19"/>
      <c r="H35" s="62"/>
      <c r="I35" s="62"/>
      <c r="J35" s="62"/>
      <c r="K35" s="19"/>
      <c r="L35" s="19"/>
    </row>
    <row r="36" spans="1:12" ht="12.75">
      <c r="A36" s="500"/>
      <c r="B36" s="19" t="s">
        <v>847</v>
      </c>
      <c r="C36" s="19"/>
      <c r="D36" s="19"/>
      <c r="E36" s="326">
        <f>K20+1</f>
        <v>48</v>
      </c>
      <c r="F36" s="40">
        <v>14058</v>
      </c>
      <c r="G36" s="188">
        <f>E39+1</f>
        <v>52</v>
      </c>
      <c r="H36" s="1125">
        <v>2942452</v>
      </c>
      <c r="I36" s="188">
        <f>G39+1</f>
        <v>56</v>
      </c>
      <c r="J36" s="1125">
        <v>1000000</v>
      </c>
      <c r="K36" s="1126">
        <f>I39+1</f>
        <v>60</v>
      </c>
      <c r="L36" s="40">
        <f>F36+H36+J36</f>
        <v>3956510</v>
      </c>
    </row>
    <row r="37" spans="1:12" ht="12.75">
      <c r="A37" s="500"/>
      <c r="B37" s="19" t="s">
        <v>848</v>
      </c>
      <c r="C37" s="19"/>
      <c r="D37" s="19"/>
      <c r="E37" s="326">
        <f>E36+1</f>
        <v>49</v>
      </c>
      <c r="F37" s="40">
        <v>17556</v>
      </c>
      <c r="G37" s="188">
        <f>G36+1</f>
        <v>53</v>
      </c>
      <c r="H37" s="1125"/>
      <c r="I37" s="188">
        <f>I36+1</f>
        <v>57</v>
      </c>
      <c r="J37" s="1125"/>
      <c r="K37" s="1113">
        <f>K36+1</f>
        <v>61</v>
      </c>
      <c r="L37" s="40">
        <f>F37+H37+J37</f>
        <v>17556</v>
      </c>
    </row>
    <row r="38" spans="1:12" ht="12.75">
      <c r="A38" s="500"/>
      <c r="B38" s="19" t="s">
        <v>849</v>
      </c>
      <c r="C38" s="19"/>
      <c r="D38" s="19"/>
      <c r="E38" s="326">
        <f>E37+1</f>
        <v>50</v>
      </c>
      <c r="F38" s="40">
        <v>1792110</v>
      </c>
      <c r="G38" s="188">
        <f>G37+1</f>
        <v>54</v>
      </c>
      <c r="H38" s="1125"/>
      <c r="I38" s="188">
        <f>I37+1</f>
        <v>58</v>
      </c>
      <c r="J38" s="1125"/>
      <c r="K38" s="1126">
        <f>K37+1</f>
        <v>62</v>
      </c>
      <c r="L38" s="40">
        <f>F38+H38+J38</f>
        <v>1792110</v>
      </c>
    </row>
    <row r="39" spans="1:12" ht="13.5" thickBot="1">
      <c r="A39" s="500"/>
      <c r="B39" s="15" t="s">
        <v>850</v>
      </c>
      <c r="C39" s="15"/>
      <c r="D39" s="15"/>
      <c r="E39" s="195">
        <f>E38+1</f>
        <v>51</v>
      </c>
      <c r="F39" s="139">
        <v>9230</v>
      </c>
      <c r="G39" s="195">
        <f>G38+1</f>
        <v>55</v>
      </c>
      <c r="H39" s="400"/>
      <c r="I39" s="195">
        <f>I38+1</f>
        <v>59</v>
      </c>
      <c r="J39" s="400"/>
      <c r="K39" s="1127">
        <f>K38+1</f>
        <v>63</v>
      </c>
      <c r="L39" s="139">
        <f>F39+H39+J39</f>
        <v>9230</v>
      </c>
    </row>
    <row r="40" spans="1:11" ht="12.75">
      <c r="A40" s="301"/>
      <c r="G40" s="186"/>
      <c r="K40" s="186"/>
    </row>
    <row r="41" spans="1:11" ht="12.75">
      <c r="A41" s="1473"/>
      <c r="G41" s="314"/>
      <c r="K41" s="186"/>
    </row>
    <row r="42" ht="12.75">
      <c r="A42" s="301"/>
    </row>
  </sheetData>
  <sheetProtection/>
  <mergeCells count="10">
    <mergeCell ref="F33:H33"/>
    <mergeCell ref="B30:F30"/>
    <mergeCell ref="B27:L27"/>
    <mergeCell ref="B28:L28"/>
    <mergeCell ref="F31:L31"/>
    <mergeCell ref="F32:H32"/>
    <mergeCell ref="A2:A3"/>
    <mergeCell ref="B3:L3"/>
    <mergeCell ref="B4:L4"/>
    <mergeCell ref="B22:L22"/>
  </mergeCells>
  <printOptions/>
  <pageMargins left="0.3937007874015748" right="0.3937007874015748" top="0.5905511811023623" bottom="0.3937007874015748" header="0.5905511811023623" footer="0.3937007874015748"/>
  <pageSetup horizontalDpi="600" verticalDpi="600" orientation="landscape" r:id="rId1"/>
  <headerFooter alignWithMargins="0">
    <oddHeader>&amp;L&amp;9Organisme  __&amp;UMunicipalité XYZ&amp;U_______________________&amp;R&amp;9Code géographique __&amp;U99999_&amp;U____</oddHeader>
  </headerFooter>
</worksheet>
</file>

<file path=xl/worksheets/sheet57.xml><?xml version="1.0" encoding="utf-8"?>
<worksheet xmlns="http://schemas.openxmlformats.org/spreadsheetml/2006/main" xmlns:r="http://schemas.openxmlformats.org/officeDocument/2006/relationships">
  <sheetPr codeName="Feuil34"/>
  <dimension ref="A1:AF102"/>
  <sheetViews>
    <sheetView zoomScalePageLayoutView="0" workbookViewId="0" topLeftCell="B69">
      <selection activeCell="N79" sqref="N79"/>
    </sheetView>
  </sheetViews>
  <sheetFormatPr defaultColWidth="11.421875" defaultRowHeight="12.75"/>
  <cols>
    <col min="1" max="1" width="3.57421875" style="1" customWidth="1"/>
    <col min="2" max="2" width="34.7109375" style="197" customWidth="1"/>
    <col min="3" max="3" width="2.57421875" style="197" customWidth="1"/>
    <col min="4" max="4" width="14.7109375" style="707" customWidth="1"/>
    <col min="5" max="5" width="2.57421875" style="707" customWidth="1"/>
    <col min="6" max="6" width="14.7109375" style="707" customWidth="1"/>
    <col min="7" max="7" width="2.57421875" style="707" customWidth="1"/>
    <col min="8" max="8" width="14.7109375" style="707" customWidth="1"/>
    <col min="9" max="9" width="2.8515625" style="707" customWidth="1"/>
    <col min="10" max="10" width="14.7109375" style="184" customWidth="1"/>
    <col min="11" max="11" width="2.8515625" style="184" customWidth="1"/>
    <col min="12" max="12" width="14.7109375" style="184" customWidth="1"/>
    <col min="13" max="13" width="2.8515625" style="184" customWidth="1"/>
    <col min="14" max="14" width="14.7109375" style="19" customWidth="1"/>
    <col min="15" max="15" width="1.7109375" style="1" customWidth="1"/>
    <col min="16" max="16384" width="11.421875" style="1" customWidth="1"/>
  </cols>
  <sheetData>
    <row r="1" spans="1:20" s="31" customFormat="1" ht="15" customHeight="1">
      <c r="A1" s="1972" t="s">
        <v>402</v>
      </c>
      <c r="B1" s="1931"/>
      <c r="C1" s="1931"/>
      <c r="D1" s="1931"/>
      <c r="E1" s="1931"/>
      <c r="F1" s="1931"/>
      <c r="G1" s="1931"/>
      <c r="H1" s="1931"/>
      <c r="I1" s="1931"/>
      <c r="J1" s="1931"/>
      <c r="K1" s="1931"/>
      <c r="L1" s="1931"/>
      <c r="M1" s="1931"/>
      <c r="N1" s="1931"/>
      <c r="O1" s="1"/>
      <c r="P1" s="1"/>
      <c r="Q1" s="1"/>
      <c r="R1" s="1"/>
      <c r="S1" s="1"/>
      <c r="T1" s="1"/>
    </row>
    <row r="2" spans="1:20" s="31" customFormat="1" ht="14.25" customHeight="1">
      <c r="A2" s="1972"/>
      <c r="B2" s="68" t="s">
        <v>247</v>
      </c>
      <c r="C2" s="68"/>
      <c r="D2" s="64"/>
      <c r="E2" s="64"/>
      <c r="F2" s="64"/>
      <c r="G2" s="64"/>
      <c r="H2" s="64"/>
      <c r="I2" s="64"/>
      <c r="J2" s="64"/>
      <c r="K2" s="64"/>
      <c r="L2" s="64"/>
      <c r="M2" s="64"/>
      <c r="N2" s="407"/>
      <c r="O2" s="1"/>
      <c r="P2" s="1"/>
      <c r="Q2" s="1"/>
      <c r="R2" s="1"/>
      <c r="S2" s="1"/>
      <c r="T2" s="1"/>
    </row>
    <row r="3" spans="1:20" s="31" customFormat="1" ht="14.25" customHeight="1">
      <c r="A3" s="1972"/>
      <c r="B3" s="439" t="s">
        <v>613</v>
      </c>
      <c r="C3" s="439"/>
      <c r="D3" s="1130"/>
      <c r="E3" s="1130"/>
      <c r="F3" s="558"/>
      <c r="G3" s="1108"/>
      <c r="H3" s="1108"/>
      <c r="I3" s="1108"/>
      <c r="J3" s="71"/>
      <c r="K3" s="71"/>
      <c r="L3" s="1131"/>
      <c r="M3" s="1131"/>
      <c r="N3" s="1132"/>
      <c r="O3" s="1"/>
      <c r="P3" s="1"/>
      <c r="Q3" s="1"/>
      <c r="R3" s="1"/>
      <c r="S3" s="1"/>
      <c r="T3" s="1"/>
    </row>
    <row r="4" spans="2:20" s="31" customFormat="1" ht="12.75" customHeight="1">
      <c r="B4" s="499"/>
      <c r="C4" s="1133"/>
      <c r="D4" s="1130"/>
      <c r="E4" s="1130"/>
      <c r="F4" s="558"/>
      <c r="G4" s="1130"/>
      <c r="H4" s="1134"/>
      <c r="I4" s="1134"/>
      <c r="J4" s="1134"/>
      <c r="K4" s="71"/>
      <c r="M4" s="29"/>
      <c r="N4" s="1135"/>
      <c r="O4" s="1"/>
      <c r="P4" s="1"/>
      <c r="Q4" s="1"/>
      <c r="R4" s="1"/>
      <c r="S4" s="1"/>
      <c r="T4" s="1"/>
    </row>
    <row r="5" spans="2:20" s="31" customFormat="1" ht="12.75" customHeight="1">
      <c r="B5" s="687"/>
      <c r="C5" s="1133"/>
      <c r="D5" s="1481" t="s">
        <v>1295</v>
      </c>
      <c r="E5" s="1482"/>
      <c r="F5" s="1481" t="s">
        <v>1299</v>
      </c>
      <c r="G5" s="1482"/>
      <c r="H5" s="1481" t="s">
        <v>1295</v>
      </c>
      <c r="I5" s="137"/>
      <c r="J5" s="1483" t="s">
        <v>248</v>
      </c>
      <c r="K5" s="441"/>
      <c r="L5" s="1491" t="s">
        <v>263</v>
      </c>
      <c r="M5" s="1492"/>
      <c r="N5" s="1491" t="s">
        <v>264</v>
      </c>
      <c r="O5" s="1"/>
      <c r="P5" s="1"/>
      <c r="Q5" s="1"/>
      <c r="R5" s="1"/>
      <c r="S5" s="1"/>
      <c r="T5" s="1"/>
    </row>
    <row r="6" spans="2:20" s="31" customFormat="1" ht="10.5" customHeight="1">
      <c r="B6" s="1089"/>
      <c r="C6" s="1133"/>
      <c r="D6" s="1484" t="s">
        <v>836</v>
      </c>
      <c r="E6" s="1482"/>
      <c r="F6" s="1484" t="s">
        <v>265</v>
      </c>
      <c r="G6" s="1482"/>
      <c r="H6" s="1484"/>
      <c r="I6" s="137"/>
      <c r="J6" s="1485" t="s">
        <v>249</v>
      </c>
      <c r="K6" s="441"/>
      <c r="L6" s="1484" t="s">
        <v>266</v>
      </c>
      <c r="M6" s="1486"/>
      <c r="N6" s="537" t="s">
        <v>251</v>
      </c>
      <c r="O6" s="1"/>
      <c r="P6" s="1"/>
      <c r="Q6" s="1"/>
      <c r="R6" s="1"/>
      <c r="S6" s="1"/>
      <c r="T6" s="1"/>
    </row>
    <row r="7" spans="2:20" s="31" customFormat="1" ht="11.25" customHeight="1">
      <c r="B7" s="1089"/>
      <c r="C7" s="1133"/>
      <c r="D7" s="1486" t="s">
        <v>304</v>
      </c>
      <c r="E7" s="1482"/>
      <c r="F7" s="1486" t="s">
        <v>267</v>
      </c>
      <c r="G7" s="1482"/>
      <c r="H7" s="1486"/>
      <c r="I7" s="1482"/>
      <c r="J7" s="1129"/>
      <c r="K7" s="1483"/>
      <c r="L7" s="1486" t="s">
        <v>250</v>
      </c>
      <c r="M7" s="1486"/>
      <c r="N7" s="1493"/>
      <c r="O7" s="1"/>
      <c r="P7" s="1"/>
      <c r="Q7" s="1"/>
      <c r="R7" s="1"/>
      <c r="S7" s="1"/>
      <c r="T7" s="1"/>
    </row>
    <row r="8" spans="1:20" s="31" customFormat="1" ht="15" customHeight="1" thickBot="1">
      <c r="A8" s="29"/>
      <c r="B8" s="238"/>
      <c r="C8" s="1136"/>
      <c r="D8" s="1137"/>
      <c r="E8" s="1138" t="s">
        <v>268</v>
      </c>
      <c r="F8" s="1139"/>
      <c r="G8" s="1138" t="s">
        <v>252</v>
      </c>
      <c r="H8" s="1139"/>
      <c r="I8" s="1140" t="s">
        <v>766</v>
      </c>
      <c r="J8" s="164"/>
      <c r="K8" s="1138" t="s">
        <v>252</v>
      </c>
      <c r="L8" s="1141"/>
      <c r="M8" s="164"/>
      <c r="N8" s="1141"/>
      <c r="O8" s="1"/>
      <c r="P8" s="1"/>
      <c r="Q8" s="1"/>
      <c r="R8" s="1"/>
      <c r="S8" s="1"/>
      <c r="T8" s="1"/>
    </row>
    <row r="9" spans="2:20" s="31" customFormat="1" ht="12.75">
      <c r="B9" s="52" t="s">
        <v>1397</v>
      </c>
      <c r="C9" s="277"/>
      <c r="D9" s="1142"/>
      <c r="E9" s="277"/>
      <c r="F9" s="1142"/>
      <c r="G9" s="1143"/>
      <c r="H9" s="1142"/>
      <c r="I9" s="1143"/>
      <c r="J9" s="1094"/>
      <c r="K9" s="1110"/>
      <c r="L9" s="1094"/>
      <c r="M9" s="1494"/>
      <c r="N9" s="628"/>
      <c r="O9" s="1"/>
      <c r="P9" s="1"/>
      <c r="Q9" s="1"/>
      <c r="R9" s="1"/>
      <c r="S9" s="1"/>
      <c r="T9" s="1"/>
    </row>
    <row r="10" spans="2:20" s="31" customFormat="1" ht="12.75">
      <c r="B10" s="29" t="s">
        <v>1002</v>
      </c>
      <c r="C10" s="277">
        <v>1</v>
      </c>
      <c r="D10" s="1562">
        <v>393726</v>
      </c>
      <c r="E10" s="277">
        <f>C45+1</f>
        <v>26</v>
      </c>
      <c r="F10" s="1562"/>
      <c r="G10" s="1151">
        <f>E45+1</f>
        <v>51</v>
      </c>
      <c r="H10" s="1562">
        <f>D10+F10</f>
        <v>393726</v>
      </c>
      <c r="I10" s="1151">
        <f>G45+1</f>
        <v>76</v>
      </c>
      <c r="J10" s="1562"/>
      <c r="K10" s="297">
        <f>I45+1</f>
        <v>101</v>
      </c>
      <c r="L10" s="1562">
        <f>H10-J10</f>
        <v>393726</v>
      </c>
      <c r="M10" s="1147">
        <f>K45+1</f>
        <v>126</v>
      </c>
      <c r="N10" s="1564"/>
      <c r="O10" s="1"/>
      <c r="P10" s="1"/>
      <c r="Q10" s="1"/>
      <c r="R10" s="1"/>
      <c r="S10" s="1"/>
      <c r="T10" s="1"/>
    </row>
    <row r="11" spans="1:20" s="197" customFormat="1" ht="14.25" customHeight="1">
      <c r="A11" s="1089"/>
      <c r="B11" s="54" t="s">
        <v>1291</v>
      </c>
      <c r="C11" s="276">
        <f>C10+1</f>
        <v>2</v>
      </c>
      <c r="D11" s="1563">
        <v>10563953</v>
      </c>
      <c r="E11" s="276">
        <f>E10+1</f>
        <v>27</v>
      </c>
      <c r="F11" s="1563">
        <v>440213</v>
      </c>
      <c r="G11" s="1489">
        <f>G10+1</f>
        <v>52</v>
      </c>
      <c r="H11" s="1566">
        <f>D11+F11</f>
        <v>11004166</v>
      </c>
      <c r="I11" s="1489">
        <f>I10+1</f>
        <v>77</v>
      </c>
      <c r="J11" s="1563">
        <v>349882</v>
      </c>
      <c r="K11" s="299">
        <f>K10+1</f>
        <v>102</v>
      </c>
      <c r="L11" s="1566">
        <f>H11-J11</f>
        <v>10654284</v>
      </c>
      <c r="M11" s="1145">
        <f>M10+1</f>
        <v>127</v>
      </c>
      <c r="N11" s="1566">
        <v>135129</v>
      </c>
      <c r="O11" s="1"/>
      <c r="P11" s="1"/>
      <c r="Q11" s="1"/>
      <c r="R11" s="1"/>
      <c r="S11" s="1"/>
      <c r="T11" s="1"/>
    </row>
    <row r="12" spans="1:20" s="197" customFormat="1" ht="9.75" customHeight="1">
      <c r="A12" s="1089"/>
      <c r="B12" s="29"/>
      <c r="C12" s="277"/>
      <c r="D12" s="1564"/>
      <c r="E12" s="277"/>
      <c r="F12" s="1564"/>
      <c r="G12" s="1146"/>
      <c r="H12" s="1564"/>
      <c r="I12" s="1146"/>
      <c r="J12" s="1564"/>
      <c r="K12" s="297"/>
      <c r="L12" s="1564"/>
      <c r="M12" s="1147"/>
      <c r="N12" s="1562"/>
      <c r="O12" s="1"/>
      <c r="P12" s="1"/>
      <c r="Q12" s="1"/>
      <c r="R12" s="1"/>
      <c r="S12" s="1"/>
      <c r="T12" s="1"/>
    </row>
    <row r="13" spans="1:20" s="197" customFormat="1" ht="12" customHeight="1">
      <c r="A13" s="1089"/>
      <c r="B13" s="46"/>
      <c r="C13" s="276">
        <f>C11+1</f>
        <v>3</v>
      </c>
      <c r="D13" s="1563">
        <f>SUM(D10:D12)</f>
        <v>10957679</v>
      </c>
      <c r="E13" s="276">
        <f>E11+1</f>
        <v>28</v>
      </c>
      <c r="F13" s="1563">
        <f>SUM(F10:F12)</f>
        <v>440213</v>
      </c>
      <c r="G13" s="1489">
        <f>G11+1</f>
        <v>53</v>
      </c>
      <c r="H13" s="1566">
        <f>D13+F13</f>
        <v>11397892</v>
      </c>
      <c r="I13" s="1489">
        <f>I11+1</f>
        <v>78</v>
      </c>
      <c r="J13" s="1563">
        <f>SUM(J10:J12)</f>
        <v>349882</v>
      </c>
      <c r="K13" s="299">
        <f>K11+1</f>
        <v>103</v>
      </c>
      <c r="L13" s="1566">
        <f>H13-J13</f>
        <v>11048010</v>
      </c>
      <c r="M13" s="1145">
        <f>M11+1</f>
        <v>128</v>
      </c>
      <c r="N13" s="1563">
        <f>SUM(N10:N12)</f>
        <v>135129</v>
      </c>
      <c r="O13" s="1"/>
      <c r="P13" s="1"/>
      <c r="Q13" s="1"/>
      <c r="R13" s="1"/>
      <c r="S13" s="1"/>
      <c r="T13" s="1"/>
    </row>
    <row r="14" spans="2:20" s="197" customFormat="1" ht="12" customHeight="1">
      <c r="B14" s="52" t="s">
        <v>1398</v>
      </c>
      <c r="C14" s="277"/>
      <c r="D14" s="1565"/>
      <c r="E14" s="277"/>
      <c r="F14" s="1565"/>
      <c r="G14" s="277"/>
      <c r="H14" s="1565"/>
      <c r="I14" s="277"/>
      <c r="J14" s="1149"/>
      <c r="K14" s="277"/>
      <c r="L14" s="1564"/>
      <c r="M14" s="1144"/>
      <c r="N14" s="1564"/>
      <c r="O14" s="1"/>
      <c r="P14" s="1"/>
      <c r="Q14" s="1"/>
      <c r="R14" s="1"/>
      <c r="S14" s="1"/>
      <c r="T14" s="1"/>
    </row>
    <row r="15" spans="2:20" s="197" customFormat="1" ht="12" customHeight="1">
      <c r="B15" s="29" t="s">
        <v>1003</v>
      </c>
      <c r="C15" s="277">
        <f>C13+1</f>
        <v>4</v>
      </c>
      <c r="D15" s="1564">
        <v>13283856</v>
      </c>
      <c r="E15" s="277">
        <f>E13+1</f>
        <v>29</v>
      </c>
      <c r="F15" s="1564">
        <v>485941</v>
      </c>
      <c r="G15" s="1146">
        <f>G13+1</f>
        <v>54</v>
      </c>
      <c r="H15" s="1562">
        <f>D15+F15</f>
        <v>13769797</v>
      </c>
      <c r="I15" s="1146">
        <f>I13+1</f>
        <v>79</v>
      </c>
      <c r="J15" s="1088">
        <v>358826</v>
      </c>
      <c r="K15" s="297">
        <f>K13+1</f>
        <v>104</v>
      </c>
      <c r="L15" s="1562">
        <f aca="true" t="shared" si="0" ref="L15:L20">H15-J15</f>
        <v>13410971</v>
      </c>
      <c r="M15" s="1147">
        <f>M13+1</f>
        <v>129</v>
      </c>
      <c r="N15" s="1564">
        <v>352771</v>
      </c>
      <c r="O15" s="1"/>
      <c r="P15" s="1"/>
      <c r="Q15" s="1"/>
      <c r="R15" s="1"/>
      <c r="S15" s="1"/>
      <c r="T15" s="1"/>
    </row>
    <row r="16" spans="2:20" s="197" customFormat="1" ht="12" customHeight="1">
      <c r="B16" s="29" t="s">
        <v>116</v>
      </c>
      <c r="C16" s="277">
        <f>C15+1</f>
        <v>5</v>
      </c>
      <c r="D16" s="1564">
        <v>4465947</v>
      </c>
      <c r="E16" s="277">
        <f>E15+1</f>
        <v>30</v>
      </c>
      <c r="F16" s="1564">
        <v>284895</v>
      </c>
      <c r="G16" s="277">
        <f>G15+1</f>
        <v>55</v>
      </c>
      <c r="H16" s="1562">
        <f>D16+F16</f>
        <v>4750842</v>
      </c>
      <c r="I16" s="277">
        <f>I15+1</f>
        <v>80</v>
      </c>
      <c r="J16" s="1088">
        <v>38027</v>
      </c>
      <c r="K16" s="277">
        <f>K15+1</f>
        <v>105</v>
      </c>
      <c r="L16" s="1562">
        <f t="shared" si="0"/>
        <v>4712815</v>
      </c>
      <c r="M16" s="1144">
        <f>M15+1</f>
        <v>130</v>
      </c>
      <c r="N16" s="1562">
        <v>91874</v>
      </c>
      <c r="O16" s="1"/>
      <c r="P16" s="1"/>
      <c r="Q16" s="1"/>
      <c r="R16" s="1"/>
      <c r="S16" s="1"/>
      <c r="T16" s="1"/>
    </row>
    <row r="17" spans="2:20" s="197" customFormat="1" ht="12" customHeight="1">
      <c r="B17" s="29" t="s">
        <v>117</v>
      </c>
      <c r="C17" s="277">
        <f>C16+1</f>
        <v>6</v>
      </c>
      <c r="D17" s="1564">
        <v>61526</v>
      </c>
      <c r="E17" s="277">
        <f>E16+1</f>
        <v>31</v>
      </c>
      <c r="F17" s="1564">
        <v>2075</v>
      </c>
      <c r="G17" s="277">
        <f>G16+1</f>
        <v>56</v>
      </c>
      <c r="H17" s="1562">
        <f>D17+F17</f>
        <v>63601</v>
      </c>
      <c r="I17" s="277">
        <f>I16+1</f>
        <v>81</v>
      </c>
      <c r="J17" s="1088"/>
      <c r="K17" s="277">
        <f>K16+1</f>
        <v>106</v>
      </c>
      <c r="L17" s="1562">
        <f t="shared" si="0"/>
        <v>63601</v>
      </c>
      <c r="M17" s="1144">
        <f>M16+1</f>
        <v>131</v>
      </c>
      <c r="N17" s="1562"/>
      <c r="O17" s="1"/>
      <c r="P17" s="1"/>
      <c r="Q17" s="1"/>
      <c r="R17" s="1"/>
      <c r="S17" s="1"/>
      <c r="T17" s="1"/>
    </row>
    <row r="18" spans="2:20" s="197" customFormat="1" ht="12" customHeight="1">
      <c r="B18" s="54" t="s">
        <v>1291</v>
      </c>
      <c r="C18" s="276">
        <f>C17+1</f>
        <v>7</v>
      </c>
      <c r="D18" s="1563">
        <v>438920</v>
      </c>
      <c r="E18" s="276">
        <f>E17+1</f>
        <v>32</v>
      </c>
      <c r="F18" s="1563"/>
      <c r="G18" s="276">
        <f>G17+1</f>
        <v>57</v>
      </c>
      <c r="H18" s="1566">
        <f>D18+F18</f>
        <v>438920</v>
      </c>
      <c r="I18" s="276">
        <f>I17+1</f>
        <v>82</v>
      </c>
      <c r="J18" s="1568"/>
      <c r="K18" s="276">
        <f>K17+1</f>
        <v>107</v>
      </c>
      <c r="L18" s="1566">
        <f t="shared" si="0"/>
        <v>438920</v>
      </c>
      <c r="M18" s="1152">
        <f>M17+1</f>
        <v>132</v>
      </c>
      <c r="N18" s="1566"/>
      <c r="O18" s="1"/>
      <c r="P18" s="1"/>
      <c r="Q18" s="1"/>
      <c r="R18" s="1"/>
      <c r="S18" s="1"/>
      <c r="T18" s="1"/>
    </row>
    <row r="19" spans="2:26" s="197" customFormat="1" ht="9.75" customHeight="1">
      <c r="B19" s="29"/>
      <c r="C19" s="1148"/>
      <c r="D19" s="1564"/>
      <c r="E19" s="1148"/>
      <c r="F19" s="1564"/>
      <c r="G19" s="304"/>
      <c r="H19" s="1564"/>
      <c r="I19" s="304"/>
      <c r="J19" s="1088"/>
      <c r="K19" s="304"/>
      <c r="L19" s="1562"/>
      <c r="M19" s="1144"/>
      <c r="N19" s="1564"/>
      <c r="O19" s="1"/>
      <c r="P19" s="1"/>
      <c r="Q19" s="1"/>
      <c r="R19" s="1"/>
      <c r="S19" s="1"/>
      <c r="T19" s="1"/>
      <c r="U19" s="1089"/>
      <c r="V19" s="1089"/>
      <c r="W19" s="1089"/>
      <c r="X19" s="1089"/>
      <c r="Y19" s="1089"/>
      <c r="Z19" s="1089"/>
    </row>
    <row r="20" spans="2:26" s="197" customFormat="1" ht="12" customHeight="1">
      <c r="B20" s="54"/>
      <c r="C20" s="276">
        <f>C18+1</f>
        <v>8</v>
      </c>
      <c r="D20" s="1563">
        <f>SUM(D15:D19)</f>
        <v>18250249</v>
      </c>
      <c r="E20" s="276">
        <f>E18+1</f>
        <v>33</v>
      </c>
      <c r="F20" s="1563">
        <f>SUM(F15:F19)</f>
        <v>772911</v>
      </c>
      <c r="G20" s="276">
        <f>G18+1</f>
        <v>58</v>
      </c>
      <c r="H20" s="1566">
        <f>D20+F20</f>
        <v>19023160</v>
      </c>
      <c r="I20" s="276">
        <f>I18+1</f>
        <v>83</v>
      </c>
      <c r="J20" s="1568">
        <f>SUM(J15:J19)</f>
        <v>396853</v>
      </c>
      <c r="K20" s="276">
        <f>K18+1</f>
        <v>108</v>
      </c>
      <c r="L20" s="1566">
        <f t="shared" si="0"/>
        <v>18626307</v>
      </c>
      <c r="M20" s="1152">
        <f>M18+1</f>
        <v>133</v>
      </c>
      <c r="N20" s="1563">
        <f>SUM(N15:N19)</f>
        <v>444645</v>
      </c>
      <c r="O20" s="1"/>
      <c r="P20" s="1"/>
      <c r="Q20" s="1"/>
      <c r="R20" s="1"/>
      <c r="S20" s="1"/>
      <c r="T20" s="1"/>
      <c r="U20" s="1089"/>
      <c r="V20" s="1089"/>
      <c r="W20" s="1089"/>
      <c r="X20" s="1089"/>
      <c r="Y20" s="1089"/>
      <c r="Z20" s="1089"/>
    </row>
    <row r="21" spans="2:26" s="197" customFormat="1" ht="12" customHeight="1">
      <c r="B21" s="52" t="s">
        <v>1399</v>
      </c>
      <c r="C21" s="277"/>
      <c r="D21" s="1564"/>
      <c r="E21" s="277"/>
      <c r="F21" s="1564"/>
      <c r="G21" s="277"/>
      <c r="H21" s="1564"/>
      <c r="I21" s="277"/>
      <c r="J21" s="1149"/>
      <c r="K21" s="277"/>
      <c r="L21" s="1149"/>
      <c r="M21" s="1144"/>
      <c r="N21" s="1564"/>
      <c r="O21" s="1"/>
      <c r="P21" s="1"/>
      <c r="Q21" s="1"/>
      <c r="R21" s="1"/>
      <c r="S21" s="1"/>
      <c r="T21" s="1"/>
      <c r="U21" s="1089"/>
      <c r="V21" s="1089"/>
      <c r="W21" s="1089"/>
      <c r="X21" s="1089"/>
      <c r="Y21" s="1089"/>
      <c r="Z21" s="1089"/>
    </row>
    <row r="22" spans="2:26" s="197" customFormat="1" ht="12" customHeight="1">
      <c r="B22" s="120" t="s">
        <v>118</v>
      </c>
      <c r="D22" s="1564"/>
      <c r="F22" s="1564"/>
      <c r="H22" s="1564"/>
      <c r="J22" s="1149"/>
      <c r="L22" s="1149"/>
      <c r="M22" s="1495"/>
      <c r="N22" s="1562"/>
      <c r="O22" s="1"/>
      <c r="P22" s="1"/>
      <c r="Q22" s="1"/>
      <c r="R22" s="1"/>
      <c r="S22" s="1"/>
      <c r="T22" s="1"/>
      <c r="U22" s="1089"/>
      <c r="V22" s="1089"/>
      <c r="W22" s="1089"/>
      <c r="X22" s="1089"/>
      <c r="Y22" s="1089"/>
      <c r="Z22" s="1089"/>
    </row>
    <row r="23" spans="2:26" s="197" customFormat="1" ht="12" customHeight="1">
      <c r="B23" s="120" t="s">
        <v>253</v>
      </c>
      <c r="C23" s="277">
        <f>C20+1</f>
        <v>9</v>
      </c>
      <c r="D23" s="1564">
        <v>4433493</v>
      </c>
      <c r="E23" s="277">
        <f>E20+1</f>
        <v>34</v>
      </c>
      <c r="F23" s="1564">
        <v>6592815</v>
      </c>
      <c r="G23" s="277">
        <f>G20+1</f>
        <v>59</v>
      </c>
      <c r="H23" s="1562">
        <f>D23+F23</f>
        <v>11026308</v>
      </c>
      <c r="I23" s="277">
        <f>I20+1</f>
        <v>84</v>
      </c>
      <c r="J23" s="1088">
        <v>158997</v>
      </c>
      <c r="K23" s="277">
        <f>K20+1</f>
        <v>109</v>
      </c>
      <c r="L23" s="1562">
        <f aca="true" t="shared" si="1" ref="L23:L29">H23-J23</f>
        <v>10867311</v>
      </c>
      <c r="M23" s="1144">
        <f>M20+1</f>
        <v>134</v>
      </c>
      <c r="N23" s="1562">
        <v>2918870</v>
      </c>
      <c r="O23" s="1"/>
      <c r="P23" s="1"/>
      <c r="Q23" s="1"/>
      <c r="R23" s="1"/>
      <c r="S23" s="1"/>
      <c r="T23" s="1"/>
      <c r="U23" s="1089"/>
      <c r="V23" s="1089"/>
      <c r="W23" s="1089"/>
      <c r="X23" s="1089"/>
      <c r="Y23" s="1089"/>
      <c r="Z23" s="1089"/>
    </row>
    <row r="24" spans="2:26" s="197" customFormat="1" ht="12" customHeight="1">
      <c r="B24" s="120" t="s">
        <v>254</v>
      </c>
      <c r="C24" s="277">
        <f>C23+1</f>
        <v>10</v>
      </c>
      <c r="D24" s="1565">
        <v>10711931</v>
      </c>
      <c r="E24" s="277">
        <f>E23+1</f>
        <v>35</v>
      </c>
      <c r="F24" s="1564">
        <v>421532</v>
      </c>
      <c r="G24" s="277">
        <f>G23+1</f>
        <v>60</v>
      </c>
      <c r="H24" s="1562">
        <f>D24+F24</f>
        <v>11133463</v>
      </c>
      <c r="I24" s="277">
        <f>I23+1</f>
        <v>85</v>
      </c>
      <c r="J24" s="1088">
        <v>104727</v>
      </c>
      <c r="K24" s="277">
        <f>K23+1</f>
        <v>110</v>
      </c>
      <c r="L24" s="1562">
        <f t="shared" si="1"/>
        <v>11028736</v>
      </c>
      <c r="M24" s="1144">
        <f>M23+1</f>
        <v>135</v>
      </c>
      <c r="N24" s="1562">
        <v>159413</v>
      </c>
      <c r="O24" s="1"/>
      <c r="P24" s="1"/>
      <c r="Q24" s="1"/>
      <c r="R24" s="1"/>
      <c r="S24" s="1"/>
      <c r="T24" s="1"/>
      <c r="U24" s="1089"/>
      <c r="V24" s="1089"/>
      <c r="W24" s="1089"/>
      <c r="X24" s="1089"/>
      <c r="Y24" s="1089"/>
      <c r="Z24" s="1089"/>
    </row>
    <row r="25" spans="2:26" s="197" customFormat="1" ht="12" customHeight="1">
      <c r="B25" s="120" t="s">
        <v>255</v>
      </c>
      <c r="C25" s="304">
        <f>C24+1</f>
        <v>11</v>
      </c>
      <c r="D25" s="1564">
        <v>1820028</v>
      </c>
      <c r="E25" s="277">
        <f>E24+1</f>
        <v>36</v>
      </c>
      <c r="F25" s="1564">
        <v>777183</v>
      </c>
      <c r="G25" s="277">
        <f>G24+1</f>
        <v>61</v>
      </c>
      <c r="H25" s="1562">
        <f>D25+F25</f>
        <v>2597211</v>
      </c>
      <c r="I25" s="277">
        <f>I24+1</f>
        <v>86</v>
      </c>
      <c r="J25" s="1088">
        <v>873630</v>
      </c>
      <c r="K25" s="277">
        <f>K24+1</f>
        <v>111</v>
      </c>
      <c r="L25" s="1562">
        <f t="shared" si="1"/>
        <v>1723581</v>
      </c>
      <c r="M25" s="1144">
        <f>M24+1</f>
        <v>136</v>
      </c>
      <c r="N25" s="1562">
        <v>312485</v>
      </c>
      <c r="O25" s="1"/>
      <c r="P25" s="1"/>
      <c r="Q25" s="1"/>
      <c r="R25" s="1"/>
      <c r="S25" s="1"/>
      <c r="T25" s="1"/>
      <c r="U25" s="1089"/>
      <c r="V25" s="1089"/>
      <c r="W25" s="1089"/>
      <c r="X25" s="1089"/>
      <c r="Y25" s="1089"/>
      <c r="Z25" s="1089"/>
    </row>
    <row r="26" spans="2:20" s="197" customFormat="1" ht="12" customHeight="1">
      <c r="B26" s="29" t="s">
        <v>119</v>
      </c>
      <c r="C26" s="304">
        <f>C25+1</f>
        <v>12</v>
      </c>
      <c r="D26" s="1565">
        <v>3412004</v>
      </c>
      <c r="E26" s="277">
        <f>E25+1</f>
        <v>37</v>
      </c>
      <c r="F26" s="1564">
        <v>147922</v>
      </c>
      <c r="G26" s="304">
        <f>G25+1</f>
        <v>62</v>
      </c>
      <c r="H26" s="1562">
        <f>D26+F26</f>
        <v>3559926</v>
      </c>
      <c r="I26" s="277">
        <f>I25+1</f>
        <v>87</v>
      </c>
      <c r="J26" s="1088">
        <v>151458</v>
      </c>
      <c r="K26" s="277">
        <f>K25+1</f>
        <v>112</v>
      </c>
      <c r="L26" s="1562">
        <f t="shared" si="1"/>
        <v>3408468</v>
      </c>
      <c r="M26" s="1144">
        <f>M25+1</f>
        <v>137</v>
      </c>
      <c r="N26" s="1562">
        <v>312853</v>
      </c>
      <c r="O26" s="1"/>
      <c r="P26" s="1"/>
      <c r="Q26" s="1"/>
      <c r="R26" s="1"/>
      <c r="S26" s="1"/>
      <c r="T26" s="1"/>
    </row>
    <row r="27" spans="2:20" s="197" customFormat="1" ht="12" customHeight="1">
      <c r="B27" s="54" t="s">
        <v>1291</v>
      </c>
      <c r="C27" s="276">
        <f>C26+1</f>
        <v>13</v>
      </c>
      <c r="D27" s="1563"/>
      <c r="E27" s="276">
        <f>E26+1</f>
        <v>38</v>
      </c>
      <c r="F27" s="1563"/>
      <c r="G27" s="276">
        <f>G26+1</f>
        <v>63</v>
      </c>
      <c r="H27" s="1563"/>
      <c r="I27" s="276">
        <f>I26+1</f>
        <v>88</v>
      </c>
      <c r="J27" s="1568"/>
      <c r="K27" s="276">
        <f>K26+1</f>
        <v>113</v>
      </c>
      <c r="L27" s="1566"/>
      <c r="M27" s="1152">
        <f>M26+1</f>
        <v>138</v>
      </c>
      <c r="N27" s="1566">
        <v>3461</v>
      </c>
      <c r="O27" s="1"/>
      <c r="P27" s="1"/>
      <c r="Q27" s="1"/>
      <c r="R27" s="1"/>
      <c r="S27" s="1"/>
      <c r="T27" s="1"/>
    </row>
    <row r="28" spans="2:20" s="197" customFormat="1" ht="9.75" customHeight="1">
      <c r="B28" s="29"/>
      <c r="C28" s="277"/>
      <c r="D28" s="1564"/>
      <c r="E28" s="277"/>
      <c r="F28" s="1564"/>
      <c r="G28" s="277"/>
      <c r="H28" s="1564"/>
      <c r="I28" s="277"/>
      <c r="J28" s="1088"/>
      <c r="K28" s="277"/>
      <c r="L28" s="1562"/>
      <c r="M28" s="1144"/>
      <c r="N28" s="1564"/>
      <c r="O28" s="1"/>
      <c r="P28" s="1"/>
      <c r="Q28" s="1"/>
      <c r="R28" s="1"/>
      <c r="S28" s="1"/>
      <c r="T28" s="1"/>
    </row>
    <row r="29" spans="2:20" s="197" customFormat="1" ht="12" customHeight="1">
      <c r="B29" s="54"/>
      <c r="C29" s="276">
        <f>C27+1</f>
        <v>14</v>
      </c>
      <c r="D29" s="1563">
        <f>SUM(D23:D28)</f>
        <v>20377456</v>
      </c>
      <c r="E29" s="276">
        <f>E27+1</f>
        <v>39</v>
      </c>
      <c r="F29" s="1563">
        <f>SUM(F23:F28)</f>
        <v>7939452</v>
      </c>
      <c r="G29" s="276">
        <f>G27+1</f>
        <v>64</v>
      </c>
      <c r="H29" s="1566">
        <f>D29+F29</f>
        <v>28316908</v>
      </c>
      <c r="I29" s="276">
        <f>I27+1</f>
        <v>89</v>
      </c>
      <c r="J29" s="1568">
        <f>SUM(J23:J28)</f>
        <v>1288812</v>
      </c>
      <c r="K29" s="276">
        <f>K27+1</f>
        <v>114</v>
      </c>
      <c r="L29" s="1566">
        <f t="shared" si="1"/>
        <v>27028096</v>
      </c>
      <c r="M29" s="1152">
        <f>M27+1</f>
        <v>139</v>
      </c>
      <c r="N29" s="1563">
        <f>SUM(N23:N28)</f>
        <v>3707082</v>
      </c>
      <c r="O29" s="1"/>
      <c r="P29" s="1"/>
      <c r="Q29" s="1"/>
      <c r="R29" s="1"/>
      <c r="S29" s="1"/>
      <c r="T29" s="1"/>
    </row>
    <row r="30" spans="2:20" s="197" customFormat="1" ht="12" customHeight="1">
      <c r="B30" s="52" t="s">
        <v>1400</v>
      </c>
      <c r="C30" s="277"/>
      <c r="D30" s="1564"/>
      <c r="E30" s="277"/>
      <c r="F30" s="1564"/>
      <c r="G30" s="277"/>
      <c r="H30" s="1564"/>
      <c r="I30" s="277"/>
      <c r="J30" s="1149"/>
      <c r="K30" s="277"/>
      <c r="L30" s="1149"/>
      <c r="M30" s="1144"/>
      <c r="N30" s="1564"/>
      <c r="O30" s="1"/>
      <c r="P30" s="1"/>
      <c r="Q30" s="1"/>
      <c r="R30" s="1"/>
      <c r="S30" s="1"/>
      <c r="T30" s="1"/>
    </row>
    <row r="31" spans="2:20" s="197" customFormat="1" ht="12" customHeight="1">
      <c r="B31" s="29" t="s">
        <v>120</v>
      </c>
      <c r="C31" s="277"/>
      <c r="D31" s="1564"/>
      <c r="E31" s="277"/>
      <c r="F31" s="1564"/>
      <c r="G31" s="277"/>
      <c r="H31" s="1564"/>
      <c r="I31" s="277"/>
      <c r="J31" s="1149"/>
      <c r="K31" s="277"/>
      <c r="L31" s="1149"/>
      <c r="M31" s="1144"/>
      <c r="N31" s="1564"/>
      <c r="O31" s="1"/>
      <c r="P31" s="1"/>
      <c r="Q31" s="1"/>
      <c r="R31" s="1"/>
      <c r="S31" s="1"/>
      <c r="T31" s="1"/>
    </row>
    <row r="32" spans="2:20" s="197" customFormat="1" ht="12" customHeight="1">
      <c r="B32" s="29" t="s">
        <v>403</v>
      </c>
      <c r="C32" s="277"/>
      <c r="D32" s="1564"/>
      <c r="E32" s="277"/>
      <c r="F32" s="1564"/>
      <c r="G32" s="277"/>
      <c r="H32" s="1564"/>
      <c r="I32" s="277"/>
      <c r="J32" s="1149"/>
      <c r="K32" s="277"/>
      <c r="L32" s="1149"/>
      <c r="M32" s="1144"/>
      <c r="N32" s="1564"/>
      <c r="O32" s="1"/>
      <c r="P32" s="1"/>
      <c r="Q32" s="1"/>
      <c r="R32" s="1"/>
      <c r="S32" s="1"/>
      <c r="T32" s="1"/>
    </row>
    <row r="33" spans="2:20" s="197" customFormat="1" ht="12" customHeight="1">
      <c r="B33" s="120" t="s">
        <v>404</v>
      </c>
      <c r="C33" s="277">
        <f>C29+1</f>
        <v>15</v>
      </c>
      <c r="D33" s="1564">
        <v>2717428</v>
      </c>
      <c r="E33" s="277">
        <f>E29+1</f>
        <v>40</v>
      </c>
      <c r="F33" s="1565">
        <v>615795</v>
      </c>
      <c r="G33" s="277">
        <f>G29+1</f>
        <v>65</v>
      </c>
      <c r="H33" s="1567">
        <f aca="true" t="shared" si="2" ref="H33:H40">D33+F33</f>
        <v>3333223</v>
      </c>
      <c r="I33" s="277">
        <f>I29+1</f>
        <v>90</v>
      </c>
      <c r="J33" s="1088">
        <v>564655</v>
      </c>
      <c r="K33" s="277">
        <f>K29+1</f>
        <v>115</v>
      </c>
      <c r="L33" s="1487">
        <f aca="true" t="shared" si="3" ref="L33:L45">H33-J33</f>
        <v>2768568</v>
      </c>
      <c r="M33" s="1144">
        <f>M29+1</f>
        <v>140</v>
      </c>
      <c r="N33" s="1564">
        <v>241389</v>
      </c>
      <c r="O33" s="1"/>
      <c r="P33" s="1"/>
      <c r="Q33" s="1"/>
      <c r="R33" s="1"/>
      <c r="S33" s="1"/>
      <c r="T33" s="1"/>
    </row>
    <row r="34" spans="2:20" s="197" customFormat="1" ht="12" customHeight="1">
      <c r="B34" s="120" t="s">
        <v>256</v>
      </c>
      <c r="C34" s="277">
        <f>C33+1</f>
        <v>16</v>
      </c>
      <c r="D34" s="1564">
        <v>1971020</v>
      </c>
      <c r="E34" s="277">
        <f>E33+1</f>
        <v>41</v>
      </c>
      <c r="F34" s="1564">
        <v>1815131</v>
      </c>
      <c r="G34" s="277">
        <f>G33+1</f>
        <v>66</v>
      </c>
      <c r="H34" s="1562">
        <f t="shared" si="2"/>
        <v>3786151</v>
      </c>
      <c r="I34" s="277">
        <f>I33+1</f>
        <v>91</v>
      </c>
      <c r="J34" s="1088">
        <v>27044</v>
      </c>
      <c r="K34" s="277">
        <f>K33+1</f>
        <v>116</v>
      </c>
      <c r="L34" s="1487">
        <f t="shared" si="3"/>
        <v>3759107</v>
      </c>
      <c r="M34" s="1144">
        <f>M33+1</f>
        <v>141</v>
      </c>
      <c r="N34" s="1562">
        <v>917318</v>
      </c>
      <c r="O34" s="1"/>
      <c r="P34" s="1"/>
      <c r="Q34" s="1"/>
      <c r="R34" s="1"/>
      <c r="S34" s="1"/>
      <c r="T34" s="1"/>
    </row>
    <row r="35" spans="2:20" s="197" customFormat="1" ht="12" customHeight="1">
      <c r="B35" s="29" t="s">
        <v>257</v>
      </c>
      <c r="C35" s="277">
        <f>C34+1</f>
        <v>17</v>
      </c>
      <c r="D35" s="1564">
        <v>615763</v>
      </c>
      <c r="E35" s="277">
        <f>E34+1</f>
        <v>42</v>
      </c>
      <c r="F35" s="1564">
        <v>1707103</v>
      </c>
      <c r="G35" s="277">
        <f>G34+1</f>
        <v>67</v>
      </c>
      <c r="H35" s="1562">
        <f t="shared" si="2"/>
        <v>2322866</v>
      </c>
      <c r="I35" s="277">
        <f>I34+1</f>
        <v>92</v>
      </c>
      <c r="J35" s="1088">
        <v>24895</v>
      </c>
      <c r="K35" s="277">
        <f>K34+1</f>
        <v>117</v>
      </c>
      <c r="L35" s="1487">
        <f t="shared" si="3"/>
        <v>2297971</v>
      </c>
      <c r="M35" s="1144">
        <f>M34+1</f>
        <v>142</v>
      </c>
      <c r="N35" s="1562">
        <v>2296459</v>
      </c>
      <c r="O35" s="1"/>
      <c r="P35" s="1"/>
      <c r="Q35" s="1"/>
      <c r="R35" s="1"/>
      <c r="S35" s="1"/>
      <c r="T35" s="1"/>
    </row>
    <row r="36" spans="2:20" s="197" customFormat="1" ht="12" customHeight="1">
      <c r="B36" s="29" t="s">
        <v>258</v>
      </c>
      <c r="C36" s="277">
        <f>C35+1</f>
        <v>18</v>
      </c>
      <c r="D36" s="1564">
        <v>749209</v>
      </c>
      <c r="E36" s="277">
        <f>E35+1</f>
        <v>43</v>
      </c>
      <c r="F36" s="1564">
        <v>1685188</v>
      </c>
      <c r="G36" s="277">
        <f>G35+1</f>
        <v>68</v>
      </c>
      <c r="H36" s="1562">
        <f t="shared" si="2"/>
        <v>2434397</v>
      </c>
      <c r="I36" s="277">
        <f>I35+1</f>
        <v>93</v>
      </c>
      <c r="J36" s="1088">
        <v>5611</v>
      </c>
      <c r="K36" s="277">
        <f>K35+1</f>
        <v>118</v>
      </c>
      <c r="L36" s="1487">
        <f t="shared" si="3"/>
        <v>2428786</v>
      </c>
      <c r="M36" s="1144">
        <f>M35+1</f>
        <v>143</v>
      </c>
      <c r="N36" s="1562">
        <v>807768</v>
      </c>
      <c r="O36" s="1"/>
      <c r="P36" s="1"/>
      <c r="Q36" s="1"/>
      <c r="R36" s="1"/>
      <c r="S36" s="1"/>
      <c r="T36" s="1"/>
    </row>
    <row r="37" spans="2:20" s="197" customFormat="1" ht="12" customHeight="1">
      <c r="B37" s="29" t="s">
        <v>259</v>
      </c>
      <c r="D37" s="1565"/>
      <c r="F37" s="1564"/>
      <c r="H37" s="1562"/>
      <c r="I37" s="277"/>
      <c r="J37" s="1088"/>
      <c r="K37" s="277"/>
      <c r="L37" s="1487"/>
      <c r="M37" s="1144"/>
      <c r="N37" s="1562"/>
      <c r="O37" s="1"/>
      <c r="P37" s="1"/>
      <c r="Q37" s="1"/>
      <c r="R37" s="1"/>
      <c r="S37" s="1"/>
      <c r="T37" s="1"/>
    </row>
    <row r="38" spans="2:20" s="197" customFormat="1" ht="12" customHeight="1">
      <c r="B38" s="29" t="s">
        <v>260</v>
      </c>
      <c r="C38" s="277">
        <f>C36+1</f>
        <v>19</v>
      </c>
      <c r="D38" s="1565">
        <v>3122069</v>
      </c>
      <c r="E38" s="277">
        <f>E36+1</f>
        <v>44</v>
      </c>
      <c r="F38" s="1565">
        <v>881</v>
      </c>
      <c r="G38" s="277">
        <f>G36+1</f>
        <v>69</v>
      </c>
      <c r="H38" s="1567">
        <f t="shared" si="2"/>
        <v>3122950</v>
      </c>
      <c r="I38" s="277">
        <f>I36+1</f>
        <v>94</v>
      </c>
      <c r="J38" s="1569"/>
      <c r="K38" s="277">
        <f>K36+1</f>
        <v>119</v>
      </c>
      <c r="L38" s="1570">
        <f t="shared" si="3"/>
        <v>3122950</v>
      </c>
      <c r="M38" s="1144">
        <f>M36+1</f>
        <v>144</v>
      </c>
      <c r="N38" s="1571"/>
      <c r="O38" s="1"/>
      <c r="P38" s="1"/>
      <c r="Q38" s="1"/>
      <c r="R38" s="1"/>
      <c r="S38" s="1"/>
      <c r="T38" s="1"/>
    </row>
    <row r="39" spans="2:20" s="197" customFormat="1" ht="12" customHeight="1">
      <c r="B39" s="29" t="s">
        <v>261</v>
      </c>
      <c r="C39" s="277">
        <f>C38+1</f>
        <v>20</v>
      </c>
      <c r="D39" s="1565">
        <v>1528733</v>
      </c>
      <c r="E39" s="277">
        <f>E38+1</f>
        <v>45</v>
      </c>
      <c r="F39" s="1565">
        <v>195471</v>
      </c>
      <c r="G39" s="277">
        <f>G38+1</f>
        <v>70</v>
      </c>
      <c r="H39" s="1567">
        <f t="shared" si="2"/>
        <v>1724204</v>
      </c>
      <c r="I39" s="277">
        <f>I38+1</f>
        <v>95</v>
      </c>
      <c r="J39" s="1569"/>
      <c r="K39" s="277">
        <f>K38+1</f>
        <v>120</v>
      </c>
      <c r="L39" s="1570">
        <f t="shared" si="3"/>
        <v>1724204</v>
      </c>
      <c r="M39" s="1144">
        <f>M38+1</f>
        <v>145</v>
      </c>
      <c r="N39" s="1564">
        <v>93285</v>
      </c>
      <c r="O39" s="1"/>
      <c r="P39" s="1"/>
      <c r="Q39" s="1"/>
      <c r="R39" s="1"/>
      <c r="S39" s="1"/>
      <c r="T39" s="1"/>
    </row>
    <row r="40" spans="2:20" s="197" customFormat="1" ht="12" customHeight="1">
      <c r="B40" s="29" t="s">
        <v>255</v>
      </c>
      <c r="C40" s="277">
        <f>C39+1</f>
        <v>21</v>
      </c>
      <c r="D40" s="1565">
        <v>31095</v>
      </c>
      <c r="E40" s="277">
        <f>E39+1</f>
        <v>46</v>
      </c>
      <c r="F40" s="1565">
        <v>3976</v>
      </c>
      <c r="G40" s="277">
        <f>G39+1</f>
        <v>71</v>
      </c>
      <c r="H40" s="1567">
        <f t="shared" si="2"/>
        <v>35071</v>
      </c>
      <c r="I40" s="277">
        <f>I39+1</f>
        <v>96</v>
      </c>
      <c r="J40" s="1569"/>
      <c r="K40" s="277">
        <f>K39+1</f>
        <v>121</v>
      </c>
      <c r="L40" s="1570">
        <f t="shared" si="3"/>
        <v>35071</v>
      </c>
      <c r="M40" s="1144">
        <f>M39+1</f>
        <v>146</v>
      </c>
      <c r="N40" s="1571"/>
      <c r="O40" s="1"/>
      <c r="P40" s="1"/>
      <c r="Q40" s="1"/>
      <c r="R40" s="1"/>
      <c r="S40" s="1"/>
      <c r="T40" s="1"/>
    </row>
    <row r="41" spans="2:20" s="197" customFormat="1" ht="12" customHeight="1">
      <c r="B41" s="29" t="s">
        <v>121</v>
      </c>
      <c r="C41" s="277">
        <f>C40+1</f>
        <v>22</v>
      </c>
      <c r="D41" s="1564"/>
      <c r="E41" s="277">
        <f>E40+1</f>
        <v>47</v>
      </c>
      <c r="F41" s="1564"/>
      <c r="G41" s="277">
        <f>G40+1</f>
        <v>72</v>
      </c>
      <c r="H41" s="1564"/>
      <c r="I41" s="277">
        <f>I40+1</f>
        <v>97</v>
      </c>
      <c r="J41" s="1088"/>
      <c r="K41" s="277">
        <f>K40+1</f>
        <v>122</v>
      </c>
      <c r="L41" s="1487"/>
      <c r="M41" s="1144">
        <f>M40+1</f>
        <v>147</v>
      </c>
      <c r="N41" s="1562"/>
      <c r="O41" s="1"/>
      <c r="P41" s="1"/>
      <c r="Q41" s="1"/>
      <c r="R41" s="1"/>
      <c r="S41" s="1"/>
      <c r="T41" s="1"/>
    </row>
    <row r="42" spans="2:20" s="197" customFormat="1" ht="12" customHeight="1">
      <c r="B42" s="29" t="s">
        <v>122</v>
      </c>
      <c r="C42" s="277">
        <f>C41+1</f>
        <v>23</v>
      </c>
      <c r="D42" s="1564"/>
      <c r="E42" s="277">
        <f>E41+1</f>
        <v>48</v>
      </c>
      <c r="F42" s="1564"/>
      <c r="G42" s="277">
        <f>G41+1</f>
        <v>73</v>
      </c>
      <c r="H42" s="1564"/>
      <c r="I42" s="277">
        <f>I41+1</f>
        <v>98</v>
      </c>
      <c r="J42" s="1088"/>
      <c r="K42" s="277">
        <f>K41+1</f>
        <v>123</v>
      </c>
      <c r="L42" s="1487"/>
      <c r="M42" s="1144">
        <f>M41+1</f>
        <v>148</v>
      </c>
      <c r="N42" s="1562"/>
      <c r="O42" s="1"/>
      <c r="P42" s="1"/>
      <c r="Q42" s="1"/>
      <c r="R42" s="1"/>
      <c r="S42" s="1"/>
      <c r="T42" s="1"/>
    </row>
    <row r="43" spans="2:20" s="197" customFormat="1" ht="12" customHeight="1">
      <c r="B43" s="54" t="s">
        <v>1291</v>
      </c>
      <c r="C43" s="276">
        <f>C42+1</f>
        <v>24</v>
      </c>
      <c r="D43" s="1563"/>
      <c r="E43" s="276">
        <f>E42+1</f>
        <v>49</v>
      </c>
      <c r="F43" s="1563"/>
      <c r="G43" s="276">
        <f>G42+1</f>
        <v>74</v>
      </c>
      <c r="H43" s="1563"/>
      <c r="I43" s="276">
        <f>I42+1</f>
        <v>99</v>
      </c>
      <c r="J43" s="1568"/>
      <c r="K43" s="276">
        <f>K42+1</f>
        <v>124</v>
      </c>
      <c r="L43" s="1490"/>
      <c r="M43" s="1152">
        <f>M42+1</f>
        <v>149</v>
      </c>
      <c r="N43" s="1566"/>
      <c r="O43" s="1"/>
      <c r="P43" s="1"/>
      <c r="Q43" s="1"/>
      <c r="R43" s="1"/>
      <c r="S43" s="1"/>
      <c r="T43" s="1"/>
    </row>
    <row r="44" spans="2:20" s="197" customFormat="1" ht="9.75" customHeight="1">
      <c r="B44" s="29"/>
      <c r="C44" s="277"/>
      <c r="D44" s="1564"/>
      <c r="E44" s="277"/>
      <c r="F44" s="1564"/>
      <c r="G44" s="277"/>
      <c r="H44" s="1564"/>
      <c r="I44" s="277"/>
      <c r="J44" s="1088"/>
      <c r="K44" s="277"/>
      <c r="L44" s="1487"/>
      <c r="M44" s="1144"/>
      <c r="N44" s="1564"/>
      <c r="O44" s="1"/>
      <c r="P44" s="1"/>
      <c r="Q44" s="1"/>
      <c r="R44" s="1"/>
      <c r="S44" s="1"/>
      <c r="T44" s="1"/>
    </row>
    <row r="45" spans="2:20" s="197" customFormat="1" ht="12" customHeight="1">
      <c r="B45" s="54"/>
      <c r="C45" s="276">
        <f>C43+1</f>
        <v>25</v>
      </c>
      <c r="D45" s="1563">
        <f>SUM(D33:D44)</f>
        <v>10735317</v>
      </c>
      <c r="E45" s="276">
        <f>E43+1</f>
        <v>50</v>
      </c>
      <c r="F45" s="1563">
        <f>SUM(F33:F44)</f>
        <v>6023545</v>
      </c>
      <c r="G45" s="276">
        <f>G43+1</f>
        <v>75</v>
      </c>
      <c r="H45" s="1566">
        <f>D45+F45</f>
        <v>16758862</v>
      </c>
      <c r="I45" s="276">
        <f>I43+1</f>
        <v>100</v>
      </c>
      <c r="J45" s="1568">
        <f>SUM(J33:J44)</f>
        <v>622205</v>
      </c>
      <c r="K45" s="276">
        <f>K43+1</f>
        <v>125</v>
      </c>
      <c r="L45" s="1490">
        <f t="shared" si="3"/>
        <v>16136657</v>
      </c>
      <c r="M45" s="1152">
        <f>M43+1</f>
        <v>150</v>
      </c>
      <c r="N45" s="1563">
        <f>SUM(N33:N44)</f>
        <v>4356219</v>
      </c>
      <c r="O45" s="1"/>
      <c r="P45" s="1"/>
      <c r="Q45" s="1"/>
      <c r="R45" s="1"/>
      <c r="S45" s="1"/>
      <c r="T45" s="1"/>
    </row>
    <row r="46" spans="4:20" s="197" customFormat="1" ht="12" customHeight="1">
      <c r="D46" s="1149"/>
      <c r="E46" s="277"/>
      <c r="F46" s="1149"/>
      <c r="G46" s="277"/>
      <c r="H46" s="1149"/>
      <c r="I46" s="277"/>
      <c r="J46" s="1149"/>
      <c r="K46" s="277"/>
      <c r="L46" s="1149"/>
      <c r="M46" s="1149"/>
      <c r="N46" s="1149"/>
      <c r="O46" s="1"/>
      <c r="P46" s="1"/>
      <c r="Q46" s="1"/>
      <c r="R46" s="1"/>
      <c r="S46" s="1"/>
      <c r="T46" s="1"/>
    </row>
    <row r="47" spans="1:20" s="197" customFormat="1" ht="16.5" customHeight="1">
      <c r="A47" s="1115"/>
      <c r="B47" s="687"/>
      <c r="C47" s="38"/>
      <c r="D47" s="1105"/>
      <c r="E47" s="146"/>
      <c r="F47" s="1105"/>
      <c r="G47" s="146"/>
      <c r="H47" s="1105"/>
      <c r="I47" s="146"/>
      <c r="J47" s="1105"/>
      <c r="K47" s="146"/>
      <c r="L47" s="1105"/>
      <c r="M47" s="1105"/>
      <c r="N47" s="1105"/>
      <c r="O47" s="1"/>
      <c r="P47" s="1"/>
      <c r="Q47" s="1"/>
      <c r="R47" s="1"/>
      <c r="S47" s="1"/>
      <c r="T47" s="1"/>
    </row>
    <row r="48" spans="1:20" s="197" customFormat="1" ht="14.25" customHeight="1">
      <c r="A48" s="1115"/>
      <c r="B48" s="1115"/>
      <c r="C48" s="38"/>
      <c r="D48" s="1105"/>
      <c r="E48" s="146"/>
      <c r="F48" s="1105"/>
      <c r="G48" s="146"/>
      <c r="H48" s="1105"/>
      <c r="I48" s="146"/>
      <c r="J48" s="1105"/>
      <c r="K48" s="146"/>
      <c r="L48" s="1105"/>
      <c r="M48" s="1105"/>
      <c r="N48" s="1105"/>
      <c r="O48" s="1"/>
      <c r="P48" s="1"/>
      <c r="Q48" s="1"/>
      <c r="R48" s="1"/>
      <c r="S48" s="1"/>
      <c r="T48" s="1"/>
    </row>
    <row r="49" spans="2:20" s="197" customFormat="1" ht="14.25" customHeight="1">
      <c r="B49" s="558"/>
      <c r="C49" s="1092"/>
      <c r="D49" s="1150"/>
      <c r="E49" s="1150"/>
      <c r="F49" s="1150"/>
      <c r="G49" s="1150"/>
      <c r="H49" s="1150"/>
      <c r="I49" s="1150"/>
      <c r="J49" s="634"/>
      <c r="K49" s="634"/>
      <c r="L49" s="634"/>
      <c r="M49" s="634"/>
      <c r="N49" s="558"/>
      <c r="O49" s="1"/>
      <c r="P49" s="1"/>
      <c r="Q49" s="1"/>
      <c r="R49" s="1"/>
      <c r="S49" s="1"/>
      <c r="T49" s="1"/>
    </row>
    <row r="50" spans="1:20" s="197" customFormat="1" ht="14.25" customHeight="1">
      <c r="A50" s="1473"/>
      <c r="B50" s="558"/>
      <c r="C50" s="1092"/>
      <c r="D50" s="1150"/>
      <c r="E50" s="1150"/>
      <c r="F50" s="1150"/>
      <c r="G50" s="1150"/>
      <c r="H50" s="1150"/>
      <c r="I50" s="1150"/>
      <c r="J50" s="634"/>
      <c r="K50" s="634"/>
      <c r="L50" s="634"/>
      <c r="M50" s="634"/>
      <c r="N50" s="558"/>
      <c r="O50" s="1"/>
      <c r="P50" s="1"/>
      <c r="Q50" s="1"/>
      <c r="R50" s="1"/>
      <c r="S50" s="1"/>
      <c r="T50" s="1"/>
    </row>
    <row r="51" spans="1:20" s="197" customFormat="1" ht="14.25" customHeight="1">
      <c r="A51" s="1473"/>
      <c r="B51" s="558"/>
      <c r="C51" s="1092"/>
      <c r="D51" s="1150"/>
      <c r="E51" s="1150"/>
      <c r="F51" s="1150"/>
      <c r="G51" s="1150"/>
      <c r="H51" s="1150"/>
      <c r="I51" s="1150"/>
      <c r="J51" s="634"/>
      <c r="K51" s="634"/>
      <c r="L51" s="634"/>
      <c r="M51" s="634"/>
      <c r="N51" s="558"/>
      <c r="O51" s="1"/>
      <c r="P51" s="1"/>
      <c r="Q51" s="1"/>
      <c r="R51" s="1"/>
      <c r="S51" s="1"/>
      <c r="T51" s="1"/>
    </row>
    <row r="52" spans="1:20" s="197" customFormat="1" ht="14.25" customHeight="1">
      <c r="A52" s="1973" t="s">
        <v>401</v>
      </c>
      <c r="B52" s="558"/>
      <c r="C52" s="1092"/>
      <c r="D52" s="1150"/>
      <c r="E52" s="1150"/>
      <c r="F52" s="1150"/>
      <c r="G52" s="1150"/>
      <c r="H52" s="1150"/>
      <c r="I52" s="1150"/>
      <c r="J52" s="634"/>
      <c r="K52" s="634"/>
      <c r="L52" s="634"/>
      <c r="M52" s="634"/>
      <c r="N52" s="558"/>
      <c r="O52" s="1"/>
      <c r="P52" s="1"/>
      <c r="Q52" s="1"/>
      <c r="R52" s="1"/>
      <c r="S52" s="1"/>
      <c r="T52" s="1"/>
    </row>
    <row r="53" spans="1:20" s="197" customFormat="1" ht="14.25" customHeight="1">
      <c r="A53" s="1973"/>
      <c r="B53" s="558"/>
      <c r="C53" s="1092"/>
      <c r="D53" s="1150"/>
      <c r="E53" s="1150"/>
      <c r="F53" s="1150"/>
      <c r="G53" s="1150"/>
      <c r="H53" s="1150"/>
      <c r="I53" s="1150"/>
      <c r="J53" s="634"/>
      <c r="K53" s="634"/>
      <c r="L53" s="634"/>
      <c r="M53" s="634"/>
      <c r="N53" s="558"/>
      <c r="O53" s="1"/>
      <c r="P53" s="1"/>
      <c r="Q53" s="1"/>
      <c r="R53" s="1"/>
      <c r="S53" s="1"/>
      <c r="T53" s="1"/>
    </row>
    <row r="54" spans="1:20" s="197" customFormat="1" ht="14.25" customHeight="1">
      <c r="A54" s="1973"/>
      <c r="B54" s="68" t="s">
        <v>1208</v>
      </c>
      <c r="C54" s="604"/>
      <c r="D54" s="70"/>
      <c r="E54" s="70"/>
      <c r="F54" s="70"/>
      <c r="G54" s="70"/>
      <c r="H54" s="70"/>
      <c r="I54" s="70"/>
      <c r="J54" s="70"/>
      <c r="K54" s="70"/>
      <c r="L54" s="70"/>
      <c r="M54" s="70"/>
      <c r="N54" s="555"/>
      <c r="O54" s="1"/>
      <c r="P54" s="1"/>
      <c r="Q54" s="1"/>
      <c r="R54" s="1"/>
      <c r="S54" s="1"/>
      <c r="T54" s="1"/>
    </row>
    <row r="55" spans="2:20" s="197" customFormat="1" ht="14.25" customHeight="1">
      <c r="B55" s="439" t="s">
        <v>613</v>
      </c>
      <c r="C55" s="1092"/>
      <c r="D55" s="1130"/>
      <c r="E55" s="1130"/>
      <c r="F55" s="558"/>
      <c r="G55" s="1130"/>
      <c r="H55" s="1130"/>
      <c r="I55" s="1130"/>
      <c r="J55" s="71"/>
      <c r="K55" s="71"/>
      <c r="L55" s="634"/>
      <c r="M55" s="634"/>
      <c r="N55" s="1132"/>
      <c r="O55" s="1"/>
      <c r="P55" s="1"/>
      <c r="Q55" s="1"/>
      <c r="R55" s="1"/>
      <c r="S55" s="1"/>
      <c r="T55" s="1"/>
    </row>
    <row r="56" spans="1:20" s="197" customFormat="1" ht="15" customHeight="1">
      <c r="A56" s="31"/>
      <c r="B56" s="439"/>
      <c r="C56" s="1133"/>
      <c r="D56" s="1130"/>
      <c r="E56" s="1130"/>
      <c r="F56" s="558"/>
      <c r="G56" s="1130"/>
      <c r="H56" s="1134"/>
      <c r="I56" s="1134"/>
      <c r="J56" s="1134"/>
      <c r="K56" s="71"/>
      <c r="L56" s="31"/>
      <c r="M56" s="29"/>
      <c r="N56" s="1135"/>
      <c r="O56" s="1"/>
      <c r="P56" s="1"/>
      <c r="Q56" s="1"/>
      <c r="R56" s="1"/>
      <c r="S56" s="1"/>
      <c r="T56" s="1"/>
    </row>
    <row r="57" spans="1:20" s="197" customFormat="1" ht="12.75" customHeight="1">
      <c r="A57" s="31"/>
      <c r="B57" s="687"/>
      <c r="C57" s="1133"/>
      <c r="D57" s="1555" t="s">
        <v>1295</v>
      </c>
      <c r="E57" s="1556"/>
      <c r="F57" s="1555" t="s">
        <v>1299</v>
      </c>
      <c r="G57" s="1556"/>
      <c r="H57" s="1555" t="s">
        <v>1295</v>
      </c>
      <c r="I57" s="31"/>
      <c r="J57" s="1557" t="s">
        <v>248</v>
      </c>
      <c r="K57" s="557"/>
      <c r="L57" s="1558" t="s">
        <v>263</v>
      </c>
      <c r="M57" s="1559"/>
      <c r="N57" s="1558" t="s">
        <v>264</v>
      </c>
      <c r="O57" s="1"/>
      <c r="P57" s="1"/>
      <c r="Q57" s="1"/>
      <c r="R57" s="1"/>
      <c r="S57" s="1"/>
      <c r="T57" s="1"/>
    </row>
    <row r="58" spans="1:20" s="197" customFormat="1" ht="10.5" customHeight="1">
      <c r="A58" s="31"/>
      <c r="B58" s="1089"/>
      <c r="C58" s="1133"/>
      <c r="D58" s="1560" t="s">
        <v>836</v>
      </c>
      <c r="E58" s="1556"/>
      <c r="F58" s="1560" t="s">
        <v>265</v>
      </c>
      <c r="G58" s="1556"/>
      <c r="H58" s="1560"/>
      <c r="I58" s="31"/>
      <c r="J58" s="638" t="s">
        <v>249</v>
      </c>
      <c r="K58" s="557"/>
      <c r="L58" s="1560" t="s">
        <v>266</v>
      </c>
      <c r="M58" s="1561"/>
      <c r="N58" s="62" t="s">
        <v>251</v>
      </c>
      <c r="O58" s="1"/>
      <c r="P58" s="1"/>
      <c r="Q58" s="1"/>
      <c r="R58" s="1"/>
      <c r="S58" s="1"/>
      <c r="T58" s="1"/>
    </row>
    <row r="59" spans="1:20" s="197" customFormat="1" ht="10.5" customHeight="1">
      <c r="A59" s="31"/>
      <c r="B59" s="1089"/>
      <c r="C59" s="1133"/>
      <c r="D59" s="1561" t="s">
        <v>304</v>
      </c>
      <c r="E59" s="1556"/>
      <c r="F59" s="1561" t="s">
        <v>267</v>
      </c>
      <c r="G59" s="1556"/>
      <c r="H59" s="1561"/>
      <c r="I59" s="1556"/>
      <c r="J59" s="632"/>
      <c r="K59" s="1557"/>
      <c r="L59" s="1561" t="s">
        <v>250</v>
      </c>
      <c r="M59" s="1561"/>
      <c r="N59" s="124"/>
      <c r="O59" s="1"/>
      <c r="P59" s="1"/>
      <c r="Q59" s="1"/>
      <c r="R59" s="1"/>
      <c r="S59" s="1"/>
      <c r="T59" s="1"/>
    </row>
    <row r="60" spans="1:20" s="197" customFormat="1" ht="15" customHeight="1" thickBot="1">
      <c r="A60" s="29"/>
      <c r="B60" s="238"/>
      <c r="C60" s="1136"/>
      <c r="D60" s="1138"/>
      <c r="E60" s="1138" t="s">
        <v>268</v>
      </c>
      <c r="F60" s="1138"/>
      <c r="G60" s="1138" t="s">
        <v>252</v>
      </c>
      <c r="H60" s="1138"/>
      <c r="I60" s="1138" t="s">
        <v>766</v>
      </c>
      <c r="J60" s="431"/>
      <c r="K60" s="1138" t="s">
        <v>252</v>
      </c>
      <c r="L60" s="1141"/>
      <c r="M60" s="164"/>
      <c r="N60" s="1141"/>
      <c r="O60" s="1"/>
      <c r="P60" s="1"/>
      <c r="Q60" s="1"/>
      <c r="R60" s="1"/>
      <c r="S60" s="1"/>
      <c r="T60" s="1"/>
    </row>
    <row r="61" spans="1:20" s="197" customFormat="1" ht="14.25" customHeight="1">
      <c r="A61" s="31"/>
      <c r="B61" s="52" t="s">
        <v>1401</v>
      </c>
      <c r="C61" s="277"/>
      <c r="D61" s="1142"/>
      <c r="E61" s="277"/>
      <c r="F61" s="1142"/>
      <c r="G61" s="1143"/>
      <c r="H61" s="1142"/>
      <c r="I61" s="1143"/>
      <c r="J61" s="1094"/>
      <c r="K61" s="1110"/>
      <c r="L61" s="1094"/>
      <c r="M61" s="1494"/>
      <c r="N61" s="628"/>
      <c r="O61" s="1"/>
      <c r="P61" s="1"/>
      <c r="Q61" s="1"/>
      <c r="R61" s="1"/>
      <c r="S61" s="1"/>
      <c r="T61" s="1"/>
    </row>
    <row r="62" spans="2:20" s="197" customFormat="1" ht="12" customHeight="1">
      <c r="B62" s="31" t="s">
        <v>123</v>
      </c>
      <c r="C62" s="277">
        <f>M45+1</f>
        <v>151</v>
      </c>
      <c r="D62" s="1564">
        <v>393440</v>
      </c>
      <c r="E62" s="277">
        <f>C84+1</f>
        <v>166</v>
      </c>
      <c r="F62" s="1149"/>
      <c r="G62" s="277">
        <f>E84+1</f>
        <v>181</v>
      </c>
      <c r="H62" s="1562">
        <f aca="true" t="shared" si="4" ref="H62:H81">D62+F62</f>
        <v>393440</v>
      </c>
      <c r="I62" s="1146">
        <f>G84+1</f>
        <v>196</v>
      </c>
      <c r="J62" s="1149"/>
      <c r="K62" s="277">
        <f>I84+1</f>
        <v>211</v>
      </c>
      <c r="L62" s="1562">
        <f aca="true" t="shared" si="5" ref="L62:L81">H62-J62</f>
        <v>393440</v>
      </c>
      <c r="M62" s="1144">
        <f>K84+1</f>
        <v>226</v>
      </c>
      <c r="N62" s="1564">
        <v>5361</v>
      </c>
      <c r="O62" s="1"/>
      <c r="P62" s="1149"/>
      <c r="Q62" s="1"/>
      <c r="R62" s="1"/>
      <c r="S62" s="1"/>
      <c r="T62" s="1"/>
    </row>
    <row r="63" spans="2:20" s="197" customFormat="1" ht="12" customHeight="1">
      <c r="B63" s="31" t="s">
        <v>450</v>
      </c>
      <c r="C63" s="277">
        <f>C62+1</f>
        <v>152</v>
      </c>
      <c r="D63" s="1564"/>
      <c r="E63" s="277">
        <f>E62+1</f>
        <v>167</v>
      </c>
      <c r="F63" s="1149"/>
      <c r="G63" s="277">
        <f>G62+1</f>
        <v>182</v>
      </c>
      <c r="H63" s="1562"/>
      <c r="I63" s="1146">
        <f>I62+1</f>
        <v>197</v>
      </c>
      <c r="J63" s="1149"/>
      <c r="K63" s="277">
        <f>K62+1</f>
        <v>212</v>
      </c>
      <c r="L63" s="1562"/>
      <c r="M63" s="1144">
        <f>M62+1</f>
        <v>227</v>
      </c>
      <c r="N63" s="1564"/>
      <c r="O63" s="1"/>
      <c r="P63" s="1149"/>
      <c r="Q63" s="1"/>
      <c r="R63" s="1"/>
      <c r="S63" s="1"/>
      <c r="T63" s="1"/>
    </row>
    <row r="64" spans="2:20" s="197" customFormat="1" ht="12" customHeight="1">
      <c r="B64" s="54" t="s">
        <v>1291</v>
      </c>
      <c r="C64" s="276">
        <f>C63+1</f>
        <v>153</v>
      </c>
      <c r="D64" s="1563">
        <v>55812</v>
      </c>
      <c r="E64" s="276">
        <f>E63+1</f>
        <v>168</v>
      </c>
      <c r="F64" s="1488"/>
      <c r="G64" s="276">
        <f>G63+1</f>
        <v>183</v>
      </c>
      <c r="H64" s="1566">
        <f t="shared" si="4"/>
        <v>55812</v>
      </c>
      <c r="I64" s="1489">
        <f>I63+1</f>
        <v>198</v>
      </c>
      <c r="J64" s="1488"/>
      <c r="K64" s="276">
        <f>K63+1</f>
        <v>213</v>
      </c>
      <c r="L64" s="1566">
        <f t="shared" si="5"/>
        <v>55812</v>
      </c>
      <c r="M64" s="1152">
        <f>M63+1</f>
        <v>228</v>
      </c>
      <c r="N64" s="1563"/>
      <c r="O64" s="1"/>
      <c r="P64" s="1149"/>
      <c r="Q64" s="1"/>
      <c r="R64" s="1"/>
      <c r="S64" s="1"/>
      <c r="T64" s="1"/>
    </row>
    <row r="65" spans="2:20" s="197" customFormat="1" ht="12" customHeight="1">
      <c r="B65" s="29"/>
      <c r="C65" s="277"/>
      <c r="D65" s="1564"/>
      <c r="E65" s="277"/>
      <c r="F65" s="1149"/>
      <c r="G65" s="277"/>
      <c r="H65" s="1562"/>
      <c r="I65" s="277"/>
      <c r="J65" s="1149"/>
      <c r="K65" s="277"/>
      <c r="L65" s="1562"/>
      <c r="M65" s="1144"/>
      <c r="N65" s="1564"/>
      <c r="O65" s="1"/>
      <c r="P65" s="1149"/>
      <c r="Q65" s="1"/>
      <c r="R65" s="1"/>
      <c r="S65" s="1"/>
      <c r="T65" s="1"/>
    </row>
    <row r="66" spans="2:20" s="197" customFormat="1" ht="12" customHeight="1">
      <c r="B66" s="54"/>
      <c r="C66" s="276">
        <f>C64+1</f>
        <v>154</v>
      </c>
      <c r="D66" s="1563">
        <f>SUM(D62:D65)</f>
        <v>449252</v>
      </c>
      <c r="E66" s="276">
        <f>E64+1</f>
        <v>169</v>
      </c>
      <c r="F66" s="1488"/>
      <c r="G66" s="276">
        <f>G64+1</f>
        <v>184</v>
      </c>
      <c r="H66" s="1566">
        <f t="shared" si="4"/>
        <v>449252</v>
      </c>
      <c r="I66" s="1489">
        <f>I64+1</f>
        <v>199</v>
      </c>
      <c r="J66" s="1488"/>
      <c r="K66" s="276">
        <f>K64+1</f>
        <v>214</v>
      </c>
      <c r="L66" s="1566">
        <f t="shared" si="5"/>
        <v>449252</v>
      </c>
      <c r="M66" s="1152">
        <f>M64+1</f>
        <v>229</v>
      </c>
      <c r="N66" s="1563">
        <f>SUM(N62:N65)</f>
        <v>5361</v>
      </c>
      <c r="O66" s="1"/>
      <c r="P66" s="1149"/>
      <c r="Q66" s="1"/>
      <c r="R66" s="1"/>
      <c r="S66" s="1"/>
      <c r="T66" s="1"/>
    </row>
    <row r="67" spans="1:20" s="197" customFormat="1" ht="12" customHeight="1">
      <c r="A67" s="31"/>
      <c r="B67" s="52" t="s">
        <v>451</v>
      </c>
      <c r="C67" s="277"/>
      <c r="D67" s="1142"/>
      <c r="E67" s="277"/>
      <c r="F67" s="1487"/>
      <c r="G67" s="1151"/>
      <c r="H67" s="1562"/>
      <c r="I67" s="1151"/>
      <c r="J67" s="1114"/>
      <c r="K67" s="297"/>
      <c r="L67" s="1487"/>
      <c r="M67" s="1147"/>
      <c r="N67" s="1149"/>
      <c r="O67" s="1"/>
      <c r="P67" s="1149"/>
      <c r="Q67" s="1"/>
      <c r="R67" s="1"/>
      <c r="S67" s="1"/>
      <c r="T67" s="1"/>
    </row>
    <row r="68" spans="1:20" s="197" customFormat="1" ht="12" customHeight="1">
      <c r="A68" s="31"/>
      <c r="B68" s="52" t="s">
        <v>452</v>
      </c>
      <c r="C68" s="277"/>
      <c r="D68" s="1142"/>
      <c r="E68" s="277"/>
      <c r="F68" s="1487"/>
      <c r="G68" s="1151"/>
      <c r="H68" s="1562"/>
      <c r="I68" s="1151"/>
      <c r="J68" s="1114"/>
      <c r="K68" s="297"/>
      <c r="L68" s="1487"/>
      <c r="M68" s="1147"/>
      <c r="N68" s="1149"/>
      <c r="O68" s="1"/>
      <c r="P68" s="1149"/>
      <c r="Q68" s="1"/>
      <c r="R68" s="1"/>
      <c r="S68" s="1"/>
      <c r="T68" s="1"/>
    </row>
    <row r="69" spans="2:20" s="197" customFormat="1" ht="12" customHeight="1">
      <c r="B69" s="29" t="s">
        <v>124</v>
      </c>
      <c r="C69" s="277">
        <f>C66+1</f>
        <v>155</v>
      </c>
      <c r="D69" s="1564">
        <v>2073479</v>
      </c>
      <c r="E69" s="277">
        <f>E66+1</f>
        <v>170</v>
      </c>
      <c r="F69" s="1562">
        <v>80255</v>
      </c>
      <c r="G69" s="1151">
        <f>G66+1</f>
        <v>185</v>
      </c>
      <c r="H69" s="1562">
        <f t="shared" si="4"/>
        <v>2153734</v>
      </c>
      <c r="I69" s="1151">
        <f>I66+1</f>
        <v>200</v>
      </c>
      <c r="J69" s="1487"/>
      <c r="K69" s="297">
        <f>K66+1</f>
        <v>215</v>
      </c>
      <c r="L69" s="1562">
        <f t="shared" si="5"/>
        <v>2153734</v>
      </c>
      <c r="M69" s="1147">
        <f>M66+1</f>
        <v>230</v>
      </c>
      <c r="N69" s="1564">
        <v>97693</v>
      </c>
      <c r="O69" s="1"/>
      <c r="P69" s="1149"/>
      <c r="Q69" s="1"/>
      <c r="R69" s="1"/>
      <c r="S69" s="1"/>
      <c r="T69" s="1"/>
    </row>
    <row r="70" spans="1:20" s="197" customFormat="1" ht="12" customHeight="1">
      <c r="A70" s="31"/>
      <c r="B70" s="29" t="s">
        <v>125</v>
      </c>
      <c r="C70" s="277">
        <f>C69+1</f>
        <v>156</v>
      </c>
      <c r="D70" s="1564">
        <v>182287</v>
      </c>
      <c r="E70" s="277">
        <f>E69+1</f>
        <v>171</v>
      </c>
      <c r="F70" s="1562"/>
      <c r="G70" s="1151">
        <f>G69+1</f>
        <v>186</v>
      </c>
      <c r="H70" s="1562">
        <f t="shared" si="4"/>
        <v>182287</v>
      </c>
      <c r="I70" s="1151">
        <f>I69+1</f>
        <v>201</v>
      </c>
      <c r="J70" s="1562">
        <v>9540</v>
      </c>
      <c r="K70" s="297">
        <f>K69+1</f>
        <v>216</v>
      </c>
      <c r="L70" s="1562">
        <f t="shared" si="5"/>
        <v>172747</v>
      </c>
      <c r="M70" s="1147">
        <f>M69+1</f>
        <v>231</v>
      </c>
      <c r="N70" s="1564">
        <v>20102</v>
      </c>
      <c r="O70" s="1"/>
      <c r="P70" s="1149"/>
      <c r="Q70" s="1"/>
      <c r="R70" s="1"/>
      <c r="S70" s="1"/>
      <c r="T70" s="1"/>
    </row>
    <row r="71" spans="1:20" s="197" customFormat="1" ht="12" customHeight="1">
      <c r="A71" s="31"/>
      <c r="B71" s="29" t="s">
        <v>453</v>
      </c>
      <c r="C71" s="277">
        <f>C70+1</f>
        <v>157</v>
      </c>
      <c r="D71" s="1564">
        <v>442842</v>
      </c>
      <c r="E71" s="277">
        <f>E70+1</f>
        <v>172</v>
      </c>
      <c r="F71" s="1562">
        <v>129755</v>
      </c>
      <c r="G71" s="1146">
        <f>G70+1</f>
        <v>187</v>
      </c>
      <c r="H71" s="1562">
        <f t="shared" si="4"/>
        <v>572597</v>
      </c>
      <c r="I71" s="1146">
        <f>I70+1</f>
        <v>202</v>
      </c>
      <c r="J71" s="1562">
        <v>372542</v>
      </c>
      <c r="K71" s="297">
        <f>K70+1</f>
        <v>217</v>
      </c>
      <c r="L71" s="1562">
        <f t="shared" si="5"/>
        <v>200055</v>
      </c>
      <c r="M71" s="1147">
        <f>M70+1</f>
        <v>232</v>
      </c>
      <c r="N71" s="1564">
        <v>433789</v>
      </c>
      <c r="O71" s="1"/>
      <c r="P71" s="1149"/>
      <c r="Q71" s="1"/>
      <c r="R71" s="1"/>
      <c r="S71" s="1"/>
      <c r="T71" s="1"/>
    </row>
    <row r="72" spans="2:20" s="197" customFormat="1" ht="12" customHeight="1">
      <c r="B72" s="54" t="s">
        <v>1291</v>
      </c>
      <c r="C72" s="276">
        <f>C71+1</f>
        <v>158</v>
      </c>
      <c r="D72" s="1563">
        <v>45588</v>
      </c>
      <c r="E72" s="276">
        <f>E71+1</f>
        <v>173</v>
      </c>
      <c r="F72" s="1566"/>
      <c r="G72" s="276">
        <f>G71+1</f>
        <v>188</v>
      </c>
      <c r="H72" s="1566">
        <f t="shared" si="4"/>
        <v>45588</v>
      </c>
      <c r="I72" s="276">
        <f>I71+1</f>
        <v>203</v>
      </c>
      <c r="J72" s="1566"/>
      <c r="K72" s="276">
        <f>K71+1</f>
        <v>218</v>
      </c>
      <c r="L72" s="1566">
        <f t="shared" si="5"/>
        <v>45588</v>
      </c>
      <c r="M72" s="1152">
        <f>M71+1</f>
        <v>233</v>
      </c>
      <c r="N72" s="1563"/>
      <c r="O72" s="1"/>
      <c r="P72" s="1149"/>
      <c r="Q72" s="1"/>
      <c r="R72" s="1"/>
      <c r="S72" s="1"/>
      <c r="T72" s="1"/>
    </row>
    <row r="73" spans="2:20" s="197" customFormat="1" ht="12" customHeight="1">
      <c r="B73" s="29"/>
      <c r="C73" s="277"/>
      <c r="D73" s="1564"/>
      <c r="E73" s="277"/>
      <c r="F73" s="1564"/>
      <c r="G73" s="277"/>
      <c r="H73" s="1562"/>
      <c r="I73" s="277"/>
      <c r="J73" s="1564"/>
      <c r="K73" s="277"/>
      <c r="L73" s="1562"/>
      <c r="M73" s="1144"/>
      <c r="N73" s="1564"/>
      <c r="O73" s="1"/>
      <c r="P73" s="1149"/>
      <c r="Q73" s="1"/>
      <c r="R73" s="1"/>
      <c r="S73" s="1"/>
      <c r="T73" s="1"/>
    </row>
    <row r="74" spans="2:20" s="197" customFormat="1" ht="12" customHeight="1">
      <c r="B74" s="54"/>
      <c r="C74" s="276">
        <f>C72+1</f>
        <v>159</v>
      </c>
      <c r="D74" s="1563">
        <f>SUM(D69:D73)</f>
        <v>2744196</v>
      </c>
      <c r="E74" s="276">
        <f>E72+1</f>
        <v>174</v>
      </c>
      <c r="F74" s="1563">
        <f>SUM(F69:F73)</f>
        <v>210010</v>
      </c>
      <c r="G74" s="276">
        <f>G72+1</f>
        <v>189</v>
      </c>
      <c r="H74" s="1566">
        <f t="shared" si="4"/>
        <v>2954206</v>
      </c>
      <c r="I74" s="276">
        <f>I72+1</f>
        <v>204</v>
      </c>
      <c r="J74" s="1563">
        <f>SUM(J70:J73)</f>
        <v>382082</v>
      </c>
      <c r="K74" s="276">
        <f>K72+1</f>
        <v>219</v>
      </c>
      <c r="L74" s="1566">
        <f t="shared" si="5"/>
        <v>2572124</v>
      </c>
      <c r="M74" s="1152">
        <f>M72+1</f>
        <v>234</v>
      </c>
      <c r="N74" s="1563">
        <f>SUM(N69:N73)</f>
        <v>551584</v>
      </c>
      <c r="O74" s="1"/>
      <c r="P74" s="1149"/>
      <c r="Q74" s="1"/>
      <c r="R74" s="1"/>
      <c r="S74" s="1"/>
      <c r="T74" s="1"/>
    </row>
    <row r="75" spans="2:20" s="197" customFormat="1" ht="12" customHeight="1">
      <c r="B75" s="52" t="s">
        <v>367</v>
      </c>
      <c r="C75" s="277"/>
      <c r="D75" s="1222"/>
      <c r="E75" s="277"/>
      <c r="F75" s="1222"/>
      <c r="G75" s="277"/>
      <c r="H75" s="1567"/>
      <c r="I75" s="277"/>
      <c r="J75" s="1149"/>
      <c r="K75" s="277"/>
      <c r="L75" s="1487"/>
      <c r="M75" s="1144"/>
      <c r="N75" s="1149"/>
      <c r="O75" s="1"/>
      <c r="P75" s="1149"/>
      <c r="Q75" s="1"/>
      <c r="R75" s="1"/>
      <c r="S75" s="1"/>
      <c r="T75" s="1"/>
    </row>
    <row r="76" spans="2:20" s="197" customFormat="1" ht="12" customHeight="1">
      <c r="B76" s="29" t="s">
        <v>454</v>
      </c>
      <c r="C76" s="277">
        <f>C74+1</f>
        <v>160</v>
      </c>
      <c r="D76" s="1565">
        <v>6624261</v>
      </c>
      <c r="E76" s="277">
        <f>E74+1</f>
        <v>175</v>
      </c>
      <c r="F76" s="1565">
        <v>1323451</v>
      </c>
      <c r="G76" s="277">
        <f>G74+1</f>
        <v>190</v>
      </c>
      <c r="H76" s="1567">
        <f t="shared" si="4"/>
        <v>7947712</v>
      </c>
      <c r="I76" s="277">
        <f>I74+1</f>
        <v>205</v>
      </c>
      <c r="J76" s="1564">
        <v>1396048</v>
      </c>
      <c r="K76" s="277">
        <f>K74+1</f>
        <v>220</v>
      </c>
      <c r="L76" s="1562">
        <f t="shared" si="5"/>
        <v>6551664</v>
      </c>
      <c r="M76" s="1144">
        <f>M74+1</f>
        <v>235</v>
      </c>
      <c r="N76" s="1564">
        <v>483549</v>
      </c>
      <c r="O76" s="1"/>
      <c r="P76" s="1149"/>
      <c r="Q76" s="1"/>
      <c r="R76" s="1"/>
      <c r="S76" s="1"/>
      <c r="T76" s="1"/>
    </row>
    <row r="77" spans="2:20" s="197" customFormat="1" ht="12" customHeight="1">
      <c r="B77" s="29" t="s">
        <v>455</v>
      </c>
      <c r="C77" s="277"/>
      <c r="D77" s="1564"/>
      <c r="E77" s="277"/>
      <c r="F77" s="1564"/>
      <c r="G77" s="277"/>
      <c r="H77" s="1562"/>
      <c r="I77" s="277"/>
      <c r="J77" s="1564"/>
      <c r="K77" s="277"/>
      <c r="L77" s="1562"/>
      <c r="M77" s="1144"/>
      <c r="N77" s="1564"/>
      <c r="O77" s="1"/>
      <c r="P77" s="1149"/>
      <c r="Q77" s="1"/>
      <c r="R77" s="1"/>
      <c r="S77" s="1"/>
      <c r="T77" s="1"/>
    </row>
    <row r="78" spans="2:20" s="197" customFormat="1" ht="12" customHeight="1">
      <c r="B78" s="29" t="s">
        <v>456</v>
      </c>
      <c r="C78" s="277">
        <f>C76+1</f>
        <v>161</v>
      </c>
      <c r="D78" s="1564">
        <v>2425880</v>
      </c>
      <c r="E78" s="277">
        <f>E76+1</f>
        <v>176</v>
      </c>
      <c r="F78" s="1564">
        <v>157066</v>
      </c>
      <c r="G78" s="277">
        <f>G76+1</f>
        <v>191</v>
      </c>
      <c r="H78" s="1562">
        <f t="shared" si="4"/>
        <v>2582946</v>
      </c>
      <c r="I78" s="277">
        <f>I76+1</f>
        <v>206</v>
      </c>
      <c r="J78" s="1564">
        <v>23529</v>
      </c>
      <c r="K78" s="277">
        <f>K76+1</f>
        <v>221</v>
      </c>
      <c r="L78" s="1562">
        <f t="shared" si="5"/>
        <v>2559417</v>
      </c>
      <c r="M78" s="1144">
        <f>M76+1</f>
        <v>236</v>
      </c>
      <c r="N78" s="1564">
        <v>29437</v>
      </c>
      <c r="O78" s="1"/>
      <c r="P78" s="1149"/>
      <c r="Q78" s="1"/>
      <c r="R78" s="1"/>
      <c r="S78" s="1"/>
      <c r="T78" s="1"/>
    </row>
    <row r="79" spans="2:20" s="197" customFormat="1" ht="12" customHeight="1">
      <c r="B79" s="54" t="s">
        <v>765</v>
      </c>
      <c r="C79" s="276">
        <f>C78+1</f>
        <v>162</v>
      </c>
      <c r="D79" s="1563">
        <v>3826511</v>
      </c>
      <c r="E79" s="276">
        <f>E78+1</f>
        <v>177</v>
      </c>
      <c r="F79" s="1563">
        <v>196405</v>
      </c>
      <c r="G79" s="276">
        <f>G78+1</f>
        <v>192</v>
      </c>
      <c r="H79" s="1566">
        <f t="shared" si="4"/>
        <v>4022916</v>
      </c>
      <c r="I79" s="276">
        <f>I78+1</f>
        <v>207</v>
      </c>
      <c r="J79" s="1563">
        <v>364586</v>
      </c>
      <c r="K79" s="276">
        <f>K78+1</f>
        <v>222</v>
      </c>
      <c r="L79" s="1566">
        <f t="shared" si="5"/>
        <v>3658330</v>
      </c>
      <c r="M79" s="1152">
        <f>M78+1</f>
        <v>237</v>
      </c>
      <c r="N79" s="1563">
        <v>120135</v>
      </c>
      <c r="O79" s="1"/>
      <c r="P79" s="1149"/>
      <c r="Q79" s="1"/>
      <c r="R79" s="1"/>
      <c r="S79" s="1"/>
      <c r="T79" s="1"/>
    </row>
    <row r="80" spans="2:20" s="197" customFormat="1" ht="12" customHeight="1">
      <c r="B80" s="29"/>
      <c r="C80" s="277"/>
      <c r="D80" s="1564"/>
      <c r="E80" s="277"/>
      <c r="F80" s="1564"/>
      <c r="G80" s="277"/>
      <c r="H80" s="1562"/>
      <c r="I80" s="277"/>
      <c r="J80" s="1564"/>
      <c r="K80" s="277"/>
      <c r="L80" s="1562"/>
      <c r="M80" s="1144"/>
      <c r="N80" s="1564"/>
      <c r="O80" s="1"/>
      <c r="P80" s="1149"/>
      <c r="Q80" s="1"/>
      <c r="R80" s="1"/>
      <c r="S80" s="1"/>
      <c r="T80" s="1"/>
    </row>
    <row r="81" spans="2:20" s="197" customFormat="1" ht="12" customHeight="1">
      <c r="B81" s="54"/>
      <c r="C81" s="276">
        <f>C79+1</f>
        <v>163</v>
      </c>
      <c r="D81" s="1563">
        <f>SUM(D76:D80)</f>
        <v>12876652</v>
      </c>
      <c r="E81" s="276">
        <f>E79+1</f>
        <v>178</v>
      </c>
      <c r="F81" s="1563">
        <f>SUM(F76:F80)</f>
        <v>1676922</v>
      </c>
      <c r="G81" s="276">
        <f>G79+1</f>
        <v>193</v>
      </c>
      <c r="H81" s="1566">
        <f t="shared" si="4"/>
        <v>14553574</v>
      </c>
      <c r="I81" s="276">
        <f>I79+1</f>
        <v>208</v>
      </c>
      <c r="J81" s="1563">
        <f>SUM(J76:J80)</f>
        <v>1784163</v>
      </c>
      <c r="K81" s="276">
        <f>K79+1</f>
        <v>223</v>
      </c>
      <c r="L81" s="1566">
        <f t="shared" si="5"/>
        <v>12769411</v>
      </c>
      <c r="M81" s="1152">
        <f>M79+1</f>
        <v>238</v>
      </c>
      <c r="N81" s="1563">
        <f>SUM(N76:N80)</f>
        <v>633121</v>
      </c>
      <c r="O81" s="1"/>
      <c r="P81" s="1149"/>
      <c r="Q81" s="1"/>
      <c r="R81" s="1"/>
      <c r="S81" s="1"/>
      <c r="T81" s="1"/>
    </row>
    <row r="82" spans="2:20" s="197" customFormat="1" ht="12" customHeight="1">
      <c r="B82" s="29"/>
      <c r="C82" s="277"/>
      <c r="D82" s="1149"/>
      <c r="E82" s="277"/>
      <c r="F82" s="1149"/>
      <c r="G82" s="277"/>
      <c r="H82" s="1564"/>
      <c r="I82" s="277"/>
      <c r="J82" s="1149"/>
      <c r="K82" s="277"/>
      <c r="L82" s="1149"/>
      <c r="M82" s="1144"/>
      <c r="N82" s="1149"/>
      <c r="O82" s="1"/>
      <c r="P82" s="1149"/>
      <c r="Q82" s="1"/>
      <c r="R82" s="1"/>
      <c r="S82" s="1"/>
      <c r="T82" s="1"/>
    </row>
    <row r="83" spans="2:20" s="197" customFormat="1" ht="13.5" customHeight="1">
      <c r="B83" s="46" t="s">
        <v>368</v>
      </c>
      <c r="C83" s="276">
        <f>C81+1</f>
        <v>164</v>
      </c>
      <c r="D83" s="1488"/>
      <c r="E83" s="276">
        <f>E81+1</f>
        <v>179</v>
      </c>
      <c r="F83" s="1488"/>
      <c r="G83" s="276">
        <f>G81+1</f>
        <v>194</v>
      </c>
      <c r="H83" s="1563"/>
      <c r="I83" s="276">
        <f>I81+1</f>
        <v>209</v>
      </c>
      <c r="J83" s="1488"/>
      <c r="K83" s="276">
        <f>K81+1</f>
        <v>224</v>
      </c>
      <c r="L83" s="1488"/>
      <c r="M83" s="1152">
        <f>M81+1</f>
        <v>239</v>
      </c>
      <c r="N83" s="1488"/>
      <c r="O83" s="1"/>
      <c r="P83" s="1149"/>
      <c r="Q83" s="1"/>
      <c r="R83" s="1"/>
      <c r="S83" s="1"/>
      <c r="T83" s="1"/>
    </row>
    <row r="84" spans="2:20" s="197" customFormat="1" ht="27.75" customHeight="1" thickBot="1">
      <c r="B84" s="58"/>
      <c r="C84" s="1496">
        <f>C83+1</f>
        <v>165</v>
      </c>
      <c r="D84" s="1572">
        <f>D13+D20+D29+D45+D66+D74+D81</f>
        <v>76390801</v>
      </c>
      <c r="E84" s="1496">
        <f>E83+1</f>
        <v>180</v>
      </c>
      <c r="F84" s="1572">
        <f>F13+F20+F29+F45+F66+F74+F81</f>
        <v>17063053</v>
      </c>
      <c r="G84" s="1496">
        <f>G83+1</f>
        <v>195</v>
      </c>
      <c r="H84" s="1572">
        <f>H13+H20+H29+H45+H66+H74+H81</f>
        <v>93453854</v>
      </c>
      <c r="I84" s="1496">
        <f>I83+1</f>
        <v>210</v>
      </c>
      <c r="J84" s="1572">
        <f>J13+J20+J29+J45+J66+J74+J81</f>
        <v>4823997</v>
      </c>
      <c r="K84" s="1496">
        <f>K83+1</f>
        <v>225</v>
      </c>
      <c r="L84" s="1572">
        <f>L13+L20+L29+L45+L66+L74+L81</f>
        <v>88629857</v>
      </c>
      <c r="M84" s="1521">
        <f>M83+1</f>
        <v>240</v>
      </c>
      <c r="N84" s="1572">
        <f>N13+N20+N29+N45+N66+N74+N81</f>
        <v>9833141</v>
      </c>
      <c r="O84" s="1"/>
      <c r="P84" s="1149"/>
      <c r="Q84" s="1"/>
      <c r="R84" s="1"/>
      <c r="S84" s="1"/>
      <c r="T84" s="1"/>
    </row>
    <row r="85" spans="1:16" ht="14.25" customHeight="1">
      <c r="A85" s="1115"/>
      <c r="B85" s="687"/>
      <c r="C85" s="514"/>
      <c r="D85" s="1"/>
      <c r="E85" s="1"/>
      <c r="F85" s="1"/>
      <c r="G85" s="1"/>
      <c r="H85" s="1"/>
      <c r="I85" s="1"/>
      <c r="J85" s="1"/>
      <c r="K85" s="1"/>
      <c r="L85" s="1"/>
      <c r="M85" s="1"/>
      <c r="P85" s="19"/>
    </row>
    <row r="86" spans="1:16" ht="12.75">
      <c r="A86" s="1115"/>
      <c r="B86" s="1115"/>
      <c r="C86" s="38"/>
      <c r="D86" s="1105"/>
      <c r="E86" s="1133"/>
      <c r="F86" s="1105"/>
      <c r="G86" s="1133"/>
      <c r="H86" s="1105"/>
      <c r="I86" s="1133"/>
      <c r="J86" s="1105"/>
      <c r="K86" s="1133"/>
      <c r="L86" s="1105"/>
      <c r="M86" s="1105"/>
      <c r="N86" s="1105"/>
      <c r="P86" s="19"/>
    </row>
    <row r="87" spans="1:16" ht="12.75">
      <c r="A87" s="1153"/>
      <c r="B87" s="1154"/>
      <c r="D87" s="1"/>
      <c r="E87" s="1"/>
      <c r="F87" s="1"/>
      <c r="G87" s="1"/>
      <c r="H87" s="1"/>
      <c r="I87" s="1"/>
      <c r="P87" s="19"/>
    </row>
    <row r="88" spans="4:16" ht="12.75">
      <c r="D88" s="1"/>
      <c r="E88" s="1"/>
      <c r="F88" s="1"/>
      <c r="G88" s="1"/>
      <c r="H88" s="1"/>
      <c r="I88" s="1"/>
      <c r="P88" s="19"/>
    </row>
    <row r="89" spans="2:16" ht="12.75">
      <c r="B89" s="1"/>
      <c r="D89" s="1"/>
      <c r="E89" s="1"/>
      <c r="F89" s="1"/>
      <c r="G89" s="1"/>
      <c r="H89" s="1"/>
      <c r="I89" s="1"/>
      <c r="P89" s="19"/>
    </row>
    <row r="90" spans="2:16" ht="12.75">
      <c r="B90" s="1089"/>
      <c r="C90" s="1089"/>
      <c r="D90" s="184"/>
      <c r="F90" s="444"/>
      <c r="H90" s="444"/>
      <c r="I90" s="1068"/>
      <c r="J90" s="444"/>
      <c r="K90" s="444"/>
      <c r="L90" s="444"/>
      <c r="M90" s="444"/>
      <c r="P90" s="19"/>
    </row>
    <row r="91" spans="2:13" ht="12.75">
      <c r="B91" s="1089"/>
      <c r="C91" s="1089"/>
      <c r="D91" s="184"/>
      <c r="F91" s="444"/>
      <c r="H91" s="444"/>
      <c r="I91" s="1068"/>
      <c r="J91" s="444"/>
      <c r="K91" s="444"/>
      <c r="L91" s="444"/>
      <c r="M91" s="444"/>
    </row>
    <row r="92" spans="2:13" ht="12.75">
      <c r="B92" s="1155"/>
      <c r="C92" s="1089"/>
      <c r="D92" s="184"/>
      <c r="F92" s="444"/>
      <c r="H92" s="444"/>
      <c r="I92" s="1068"/>
      <c r="J92" s="444"/>
      <c r="K92" s="444"/>
      <c r="L92" s="444"/>
      <c r="M92" s="444"/>
    </row>
    <row r="93" spans="2:13" ht="12.75">
      <c r="B93" s="1155"/>
      <c r="C93" s="1089"/>
      <c r="D93" s="184"/>
      <c r="F93" s="444"/>
      <c r="H93" s="444" t="s">
        <v>1030</v>
      </c>
      <c r="I93" s="1068"/>
      <c r="J93" s="444"/>
      <c r="K93" s="444"/>
      <c r="L93" s="444"/>
      <c r="M93" s="444"/>
    </row>
    <row r="94" spans="2:13" ht="12.75">
      <c r="B94" s="1"/>
      <c r="C94" s="1089"/>
      <c r="D94" s="184"/>
      <c r="F94" s="444"/>
      <c r="H94" s="444"/>
      <c r="I94" s="1068"/>
      <c r="J94" s="444"/>
      <c r="K94" s="444"/>
      <c r="L94" s="444"/>
      <c r="M94" s="444"/>
    </row>
    <row r="95" spans="2:32" ht="12.75">
      <c r="B95" s="1089"/>
      <c r="C95" s="1089"/>
      <c r="D95" s="444"/>
      <c r="E95" s="19"/>
      <c r="F95" s="444"/>
      <c r="G95" s="1068"/>
      <c r="H95" s="444"/>
      <c r="I95" s="1068"/>
      <c r="J95" s="444"/>
      <c r="K95" s="444"/>
      <c r="L95" s="444"/>
      <c r="M95" s="444"/>
      <c r="U95" s="19"/>
      <c r="V95" s="19"/>
      <c r="W95" s="19"/>
      <c r="X95" s="19"/>
      <c r="Y95" s="19"/>
      <c r="Z95" s="19"/>
      <c r="AA95" s="19"/>
      <c r="AB95" s="19"/>
      <c r="AC95" s="19"/>
      <c r="AD95" s="19"/>
      <c r="AE95" s="19"/>
      <c r="AF95" s="19"/>
    </row>
    <row r="96" spans="2:13" ht="12.75">
      <c r="B96" s="1089"/>
      <c r="C96" s="1089"/>
      <c r="D96" s="184"/>
      <c r="F96" s="444"/>
      <c r="H96" s="444"/>
      <c r="I96" s="1068"/>
      <c r="J96" s="444"/>
      <c r="K96" s="444"/>
      <c r="L96" s="444"/>
      <c r="M96" s="444"/>
    </row>
    <row r="97" spans="2:13" ht="12.75">
      <c r="B97" s="1089"/>
      <c r="C97" s="1089"/>
      <c r="D97" s="444"/>
      <c r="E97" s="184"/>
      <c r="F97" s="444"/>
      <c r="G97" s="184"/>
      <c r="H97" s="444"/>
      <c r="I97" s="444"/>
      <c r="J97" s="444"/>
      <c r="K97" s="444"/>
      <c r="L97" s="444"/>
      <c r="M97" s="444"/>
    </row>
    <row r="98" spans="2:13" ht="12.75">
      <c r="B98" s="1089"/>
      <c r="C98" s="1089"/>
      <c r="D98" s="184"/>
      <c r="F98" s="444"/>
      <c r="H98" s="444"/>
      <c r="I98" s="1068"/>
      <c r="J98" s="444"/>
      <c r="K98" s="444"/>
      <c r="L98" s="444"/>
      <c r="M98" s="444"/>
    </row>
    <row r="99" spans="2:13" ht="12.75">
      <c r="B99" s="1"/>
      <c r="C99" s="1089"/>
      <c r="D99" s="444"/>
      <c r="E99" s="184"/>
      <c r="F99" s="444"/>
      <c r="G99" s="184"/>
      <c r="H99" s="444"/>
      <c r="I99" s="444"/>
      <c r="J99" s="444"/>
      <c r="K99" s="444"/>
      <c r="L99" s="444"/>
      <c r="M99" s="444"/>
    </row>
    <row r="100" spans="2:13" ht="12.75">
      <c r="B100" s="1089"/>
      <c r="C100" s="1089"/>
      <c r="D100" s="444"/>
      <c r="E100" s="1068"/>
      <c r="F100" s="444"/>
      <c r="G100" s="1068"/>
      <c r="H100" s="444"/>
      <c r="I100" s="1068"/>
      <c r="J100" s="444"/>
      <c r="K100" s="444"/>
      <c r="L100" s="444"/>
      <c r="M100" s="444"/>
    </row>
    <row r="101" spans="4:8" ht="12.75">
      <c r="D101" s="184"/>
      <c r="F101" s="184"/>
      <c r="H101" s="184"/>
    </row>
    <row r="102" spans="4:8" ht="12.75">
      <c r="D102" s="184"/>
      <c r="F102" s="184"/>
      <c r="H102" s="184"/>
    </row>
  </sheetData>
  <sheetProtection/>
  <mergeCells count="3">
    <mergeCell ref="B1:N1"/>
    <mergeCell ref="A1:A3"/>
    <mergeCell ref="A52:A54"/>
  </mergeCells>
  <printOptions/>
  <pageMargins left="0.3937007874015748" right="0.3937007874015748" top="0.5905511811023623" bottom="0.3937007874015748" header="0.3937007874015748" footer="0.3937007874015748"/>
  <pageSetup horizontalDpi="600" verticalDpi="600" orientation="landscape" scale="90" r:id="rId1"/>
  <headerFooter alignWithMargins="0">
    <oddHeader>&amp;L&amp;9Organisme __&amp;UMunicipalité XYZ&amp;U_______________________&amp;R&amp;9Code géographique __&amp;U99999&amp;U_____</oddHeader>
    <oddFooter>&amp;R
</oddFooter>
  </headerFooter>
  <ignoredErrors>
    <ignoredError sqref="H10:H11 H13 H15:H18 H20 D13 F13 D20 D29 F29 F20 D45 F45 H23:H26 H29 H33:H36 H38:H40 H45 J45 J29 J20 J13 L10:L11 L13 L15:L18 L20 L23:L26 L29 L33:L36 L38:L40 D66 D74 D81 D84 F74 F81 F84 H62 H64 H66 H69:H72 H74 H76 H78:H79 H81 H84 J74 J81 J84 L62 L64 L66 L69:L72 L74 L76 L78:L79 L81 L84" formula="1"/>
  </ignoredErrors>
</worksheet>
</file>

<file path=xl/worksheets/sheet58.xml><?xml version="1.0" encoding="utf-8"?>
<worksheet xmlns="http://schemas.openxmlformats.org/spreadsheetml/2006/main" xmlns:r="http://schemas.openxmlformats.org/officeDocument/2006/relationships">
  <sheetPr codeName="Feuil81"/>
  <dimension ref="A2:G24"/>
  <sheetViews>
    <sheetView showZeros="0" zoomScaleSheetLayoutView="100" zoomScalePageLayoutView="0" workbookViewId="0" topLeftCell="A1">
      <selection activeCell="E19" sqref="E19"/>
    </sheetView>
  </sheetViews>
  <sheetFormatPr defaultColWidth="11.421875" defaultRowHeight="12.75"/>
  <cols>
    <col min="1" max="1" width="47.28125" style="1" customWidth="1"/>
    <col min="2" max="2" width="2.7109375" style="301" customWidth="1"/>
    <col min="3" max="3" width="15.7109375" style="1" customWidth="1"/>
    <col min="4" max="4" width="2.7109375" style="1" customWidth="1"/>
    <col min="5" max="5" width="15.7109375" style="1" customWidth="1"/>
    <col min="6" max="6" width="12.7109375" style="1" customWidth="1"/>
    <col min="7" max="16384" width="11.421875" style="1" customWidth="1"/>
  </cols>
  <sheetData>
    <row r="1" ht="12.75" customHeight="1"/>
    <row r="2" spans="1:5" ht="12.75">
      <c r="A2" s="63"/>
      <c r="B2" s="537"/>
      <c r="E2" s="1156"/>
    </row>
    <row r="3" spans="1:6" s="500" customFormat="1" ht="12.75" customHeight="1">
      <c r="A3" s="1931" t="s">
        <v>1201</v>
      </c>
      <c r="B3" s="1931"/>
      <c r="C3" s="1931"/>
      <c r="D3" s="1931"/>
      <c r="E3" s="1931"/>
      <c r="F3" s="62"/>
    </row>
    <row r="4" spans="1:6" s="500" customFormat="1" ht="12.75" customHeight="1">
      <c r="A4" s="1931" t="s">
        <v>613</v>
      </c>
      <c r="B4" s="1931"/>
      <c r="C4" s="1931"/>
      <c r="D4" s="1931"/>
      <c r="E4" s="1931"/>
      <c r="F4" s="1"/>
    </row>
    <row r="5" spans="1:6" s="500" customFormat="1" ht="12.75" customHeight="1">
      <c r="A5" s="62"/>
      <c r="B5" s="62"/>
      <c r="C5" s="62"/>
      <c r="D5" s="62"/>
      <c r="E5" s="62"/>
      <c r="F5" s="1"/>
    </row>
    <row r="6" spans="1:6" s="500" customFormat="1" ht="12.75" customHeight="1">
      <c r="A6" s="1157"/>
      <c r="B6" s="62"/>
      <c r="C6" s="555"/>
      <c r="D6" s="555"/>
      <c r="E6" s="555"/>
      <c r="F6" s="1"/>
    </row>
    <row r="7" spans="1:7" s="19" customFormat="1" ht="12.75" customHeight="1" thickBot="1">
      <c r="A7" s="1158"/>
      <c r="B7" s="619"/>
      <c r="C7" s="1098">
        <v>2009</v>
      </c>
      <c r="D7" s="1128"/>
      <c r="E7" s="1159">
        <v>2008</v>
      </c>
      <c r="F7" s="50"/>
      <c r="G7" s="50"/>
    </row>
    <row r="8" spans="1:7" s="19" customFormat="1" ht="12.75" customHeight="1">
      <c r="A8" s="1021"/>
      <c r="B8" s="62"/>
      <c r="C8" s="310"/>
      <c r="D8" s="194"/>
      <c r="E8" s="1160"/>
      <c r="F8" s="50"/>
      <c r="G8" s="50"/>
    </row>
    <row r="9" spans="1:7" s="19" customFormat="1" ht="12.75" customHeight="1">
      <c r="A9" s="197"/>
      <c r="B9" s="38"/>
      <c r="C9" s="310"/>
      <c r="D9" s="673"/>
      <c r="E9" s="1161"/>
      <c r="F9" s="50"/>
      <c r="G9" s="50"/>
    </row>
    <row r="10" spans="1:7" s="19" customFormat="1" ht="12.75">
      <c r="A10" s="144" t="s">
        <v>321</v>
      </c>
      <c r="B10" s="44">
        <v>1</v>
      </c>
      <c r="C10" s="112">
        <v>33024</v>
      </c>
      <c r="D10" s="1162"/>
      <c r="E10" s="112">
        <v>18044</v>
      </c>
      <c r="F10" s="1163"/>
      <c r="G10" s="50"/>
    </row>
    <row r="11" spans="1:7" s="19" customFormat="1" ht="12.75">
      <c r="A11" s="144"/>
      <c r="B11" s="44"/>
      <c r="C11" s="112"/>
      <c r="D11" s="1162"/>
      <c r="E11" s="112"/>
      <c r="F11" s="1163"/>
      <c r="G11" s="50"/>
    </row>
    <row r="12" spans="1:7" s="19" customFormat="1" ht="12.75">
      <c r="A12" s="144"/>
      <c r="B12" s="44"/>
      <c r="C12" s="112"/>
      <c r="D12" s="1162"/>
      <c r="E12" s="112"/>
      <c r="F12" s="1163"/>
      <c r="G12" s="50"/>
    </row>
    <row r="13" spans="1:7" s="19" customFormat="1" ht="12.75">
      <c r="A13" s="144" t="s">
        <v>1031</v>
      </c>
      <c r="B13" s="44">
        <f>B10+1</f>
        <v>2</v>
      </c>
      <c r="C13" s="112">
        <v>9707</v>
      </c>
      <c r="D13" s="1162"/>
      <c r="E13" s="112">
        <v>4860</v>
      </c>
      <c r="F13" s="1163"/>
      <c r="G13" s="50"/>
    </row>
    <row r="14" spans="1:7" s="19" customFormat="1" ht="12.75">
      <c r="A14" s="144"/>
      <c r="B14" s="44"/>
      <c r="C14" s="112"/>
      <c r="D14" s="1162"/>
      <c r="E14" s="112"/>
      <c r="F14" s="1163"/>
      <c r="G14" s="50"/>
    </row>
    <row r="15" spans="1:6" ht="12.75" customHeight="1">
      <c r="A15" s="1164"/>
      <c r="B15" s="38"/>
      <c r="C15" s="112"/>
      <c r="D15" s="146"/>
      <c r="E15" s="756"/>
      <c r="F15" s="393"/>
    </row>
    <row r="16" spans="1:6" ht="12.75">
      <c r="A16" s="52" t="s">
        <v>994</v>
      </c>
      <c r="B16" s="38">
        <f>B13+1</f>
        <v>3</v>
      </c>
      <c r="C16" s="112">
        <v>52941830</v>
      </c>
      <c r="D16" s="146"/>
      <c r="E16" s="756">
        <v>40429337</v>
      </c>
      <c r="F16" s="393"/>
    </row>
    <row r="17" spans="1:6" ht="12.75">
      <c r="A17" s="52"/>
      <c r="B17" s="38"/>
      <c r="C17" s="112"/>
      <c r="D17" s="146"/>
      <c r="E17" s="756"/>
      <c r="F17" s="393"/>
    </row>
    <row r="18" spans="1:6" ht="12.75" customHeight="1">
      <c r="A18" s="1164"/>
      <c r="B18" s="38"/>
      <c r="C18" s="112"/>
      <c r="D18" s="146"/>
      <c r="E18" s="756"/>
      <c r="F18" s="393"/>
    </row>
    <row r="19" spans="1:5" ht="12.75">
      <c r="A19" s="4" t="s">
        <v>1296</v>
      </c>
      <c r="B19" s="38">
        <f>B16+1</f>
        <v>4</v>
      </c>
      <c r="C19" s="219">
        <v>1228786</v>
      </c>
      <c r="D19" s="1060"/>
      <c r="E19" s="756">
        <v>863535</v>
      </c>
    </row>
    <row r="20" spans="1:5" ht="12.75">
      <c r="A20" s="31"/>
      <c r="B20" s="38"/>
      <c r="C20" s="219"/>
      <c r="D20" s="1060"/>
      <c r="E20" s="756"/>
    </row>
    <row r="21" spans="1:5" ht="12.75" customHeight="1">
      <c r="A21" s="1164"/>
      <c r="B21" s="38"/>
      <c r="C21" s="219"/>
      <c r="D21" s="1060"/>
      <c r="E21" s="756"/>
    </row>
    <row r="22" spans="1:5" ht="12.75">
      <c r="A22" s="46" t="s">
        <v>1291</v>
      </c>
      <c r="B22" s="468">
        <f>B19+1</f>
        <v>5</v>
      </c>
      <c r="C22" s="111"/>
      <c r="D22" s="1165"/>
      <c r="E22" s="773"/>
    </row>
    <row r="23" spans="1:6" ht="12.75">
      <c r="A23" s="29"/>
      <c r="B23" s="38"/>
      <c r="C23" s="112"/>
      <c r="D23" s="146"/>
      <c r="E23" s="756"/>
      <c r="F23" s="1068"/>
    </row>
    <row r="24" spans="1:5" ht="13.5" customHeight="1" thickBot="1">
      <c r="A24" s="323"/>
      <c r="B24" s="399">
        <f>B22+1</f>
        <v>6</v>
      </c>
      <c r="C24" s="421">
        <f>SUM(C10:C23)</f>
        <v>54213347</v>
      </c>
      <c r="D24" s="431"/>
      <c r="E24" s="421">
        <f>SUM(E10:E23)</f>
        <v>41315776</v>
      </c>
    </row>
  </sheetData>
  <sheetProtection/>
  <mergeCells count="2">
    <mergeCell ref="A3:E3"/>
    <mergeCell ref="A4:E4"/>
  </mergeCells>
  <printOptions/>
  <pageMargins left="0.3937007874015748" right="0.3937007874015748" top="0.5905511811023623" bottom="0.3937007874015748" header="0.5905511811023623" footer="0.3937007874015748"/>
  <pageSetup horizontalDpi="600" verticalDpi="600" orientation="portrait" r:id="rId1"/>
  <headerFooter alignWithMargins="0">
    <oddHeader>&amp;L&amp;9Organisme __&amp;UMunicipalité XYZ&amp;U_______________________&amp;R&amp;9Code géographique __&amp;U99999&amp;U_____</oddHeader>
    <oddFooter>&amp;LS45</oddFooter>
  </headerFooter>
</worksheet>
</file>

<file path=xl/worksheets/sheet59.xml><?xml version="1.0" encoding="utf-8"?>
<worksheet xmlns="http://schemas.openxmlformats.org/spreadsheetml/2006/main" xmlns:r="http://schemas.openxmlformats.org/officeDocument/2006/relationships">
  <sheetPr codeName="Feuil44"/>
  <dimension ref="B3:I57"/>
  <sheetViews>
    <sheetView zoomScalePageLayoutView="0" workbookViewId="0" topLeftCell="A38">
      <selection activeCell="E40" sqref="E40"/>
    </sheetView>
  </sheetViews>
  <sheetFormatPr defaultColWidth="11.421875" defaultRowHeight="12.75" customHeight="1"/>
  <cols>
    <col min="1" max="1" width="1.7109375" style="1" customWidth="1"/>
    <col min="2" max="2" width="45.7109375" style="1" customWidth="1"/>
    <col min="3" max="3" width="2.7109375" style="301" customWidth="1"/>
    <col min="4" max="4" width="1.28515625" style="1" customWidth="1"/>
    <col min="5" max="5" width="15.7109375" style="28" customWidth="1"/>
    <col min="6" max="6" width="1.28515625" style="28" customWidth="1"/>
    <col min="7" max="7" width="1.28515625" style="1" customWidth="1"/>
    <col min="8" max="8" width="15.7109375" style="28" customWidth="1"/>
    <col min="9" max="9" width="1.28515625" style="1" customWidth="1"/>
    <col min="10" max="16384" width="11.421875" style="1" customWidth="1"/>
  </cols>
  <sheetData>
    <row r="3" spans="2:9" ht="12.75" customHeight="1">
      <c r="B3" s="1931" t="s">
        <v>1153</v>
      </c>
      <c r="C3" s="1931"/>
      <c r="D3" s="1931"/>
      <c r="E3" s="1931"/>
      <c r="F3" s="1931"/>
      <c r="G3" s="1931"/>
      <c r="H3" s="1931"/>
      <c r="I3" s="1931"/>
    </row>
    <row r="4" spans="2:9" ht="12.75" customHeight="1">
      <c r="B4" s="1930" t="s">
        <v>613</v>
      </c>
      <c r="C4" s="1930"/>
      <c r="D4" s="1930"/>
      <c r="E4" s="1930"/>
      <c r="F4" s="1930"/>
      <c r="G4" s="1930"/>
      <c r="H4" s="1930"/>
      <c r="I4" s="1930"/>
    </row>
    <row r="5" spans="2:8" ht="12.75" customHeight="1">
      <c r="B5" s="144"/>
      <c r="C5" s="302"/>
      <c r="D5" s="204"/>
      <c r="E5" s="205"/>
      <c r="F5" s="205"/>
      <c r="G5" s="74"/>
      <c r="H5" s="206"/>
    </row>
    <row r="6" spans="2:9" ht="12.75" customHeight="1" thickBot="1">
      <c r="B6" s="198"/>
      <c r="C6" s="75"/>
      <c r="D6" s="76"/>
      <c r="E6" s="77" t="s">
        <v>614</v>
      </c>
      <c r="F6" s="77"/>
      <c r="G6" s="76"/>
      <c r="H6" s="207" t="s">
        <v>615</v>
      </c>
      <c r="I6" s="15"/>
    </row>
    <row r="7" spans="2:8" ht="12.75" customHeight="1">
      <c r="B7" s="8"/>
      <c r="C7" s="182"/>
      <c r="D7" s="79"/>
      <c r="E7" s="183"/>
      <c r="F7" s="183"/>
      <c r="G7" s="79"/>
      <c r="H7" s="208"/>
    </row>
    <row r="8" spans="2:8" ht="12.75" customHeight="1">
      <c r="B8" s="8" t="s">
        <v>612</v>
      </c>
      <c r="C8" s="182"/>
      <c r="D8" s="79"/>
      <c r="E8" s="784"/>
      <c r="F8" s="183"/>
      <c r="G8" s="79"/>
      <c r="H8" s="208"/>
    </row>
    <row r="9" spans="2:8" ht="12.75" customHeight="1">
      <c r="B9" s="19" t="s">
        <v>608</v>
      </c>
      <c r="C9" s="308">
        <v>1</v>
      </c>
      <c r="D9" s="209"/>
      <c r="E9" s="455">
        <f>H23</f>
        <v>5969293</v>
      </c>
      <c r="F9" s="210"/>
      <c r="G9" s="211"/>
      <c r="H9" s="112">
        <v>5542765</v>
      </c>
    </row>
    <row r="10" spans="2:8" ht="12.75" customHeight="1">
      <c r="B10" s="19" t="s">
        <v>1434</v>
      </c>
      <c r="C10" s="305">
        <f>C9+1</f>
        <v>2</v>
      </c>
      <c r="D10" s="209"/>
      <c r="E10" s="455"/>
      <c r="F10" s="210"/>
      <c r="G10" s="211"/>
      <c r="H10" s="112"/>
    </row>
    <row r="11" spans="2:9" s="4" customFormat="1" ht="12.75" customHeight="1">
      <c r="B11" s="213" t="s">
        <v>609</v>
      </c>
      <c r="C11" s="305">
        <f>C10+1</f>
        <v>3</v>
      </c>
      <c r="D11" s="225"/>
      <c r="E11" s="457">
        <f>SUM(E9:E10)</f>
        <v>5969293</v>
      </c>
      <c r="F11" s="214"/>
      <c r="G11" s="215"/>
      <c r="H11" s="235">
        <f>SUM(H9:H10)</f>
        <v>5542765</v>
      </c>
      <c r="I11" s="100"/>
    </row>
    <row r="12" spans="2:8" s="4" customFormat="1" ht="12.75" customHeight="1">
      <c r="B12" s="199" t="s">
        <v>1297</v>
      </c>
      <c r="C12" s="308"/>
      <c r="D12" s="209"/>
      <c r="E12" s="1709"/>
      <c r="F12" s="200"/>
      <c r="G12" s="201"/>
      <c r="H12" s="248"/>
    </row>
    <row r="13" spans="2:8" s="4" customFormat="1" ht="12.75" customHeight="1">
      <c r="B13" s="151" t="s">
        <v>639</v>
      </c>
      <c r="C13" s="308"/>
      <c r="D13" s="209"/>
      <c r="E13" s="1709"/>
      <c r="F13" s="200"/>
      <c r="G13" s="201"/>
      <c r="H13" s="248"/>
    </row>
    <row r="14" spans="2:8" s="4" customFormat="1" ht="12.75" customHeight="1">
      <c r="B14" s="151" t="s">
        <v>640</v>
      </c>
      <c r="C14" s="308">
        <f>C11+1</f>
        <v>4</v>
      </c>
      <c r="D14" s="209"/>
      <c r="E14" s="455">
        <f>'S8  Ex. fonct. par org.'!K47</f>
        <v>3774788</v>
      </c>
      <c r="F14" s="200"/>
      <c r="G14" s="201"/>
      <c r="H14" s="248">
        <f>'S8  Ex. fonct. par org.'!E47</f>
        <v>5055906</v>
      </c>
    </row>
    <row r="15" spans="2:8" ht="12.75" customHeight="1">
      <c r="B15" s="29" t="s">
        <v>610</v>
      </c>
      <c r="C15" s="308"/>
      <c r="D15" s="209"/>
      <c r="E15" s="1709"/>
      <c r="F15" s="200"/>
      <c r="G15" s="201"/>
      <c r="H15" s="248"/>
    </row>
    <row r="16" spans="2:9" ht="12.75" customHeight="1">
      <c r="B16" s="1" t="s">
        <v>740</v>
      </c>
      <c r="C16" s="303">
        <f>C14+1</f>
        <v>5</v>
      </c>
      <c r="D16" s="217"/>
      <c r="E16" s="455">
        <v>-4575648</v>
      </c>
      <c r="F16" s="86"/>
      <c r="G16" s="218"/>
      <c r="H16" s="219">
        <v>-274596</v>
      </c>
      <c r="I16" s="28"/>
    </row>
    <row r="17" spans="2:8" ht="12.75" customHeight="1">
      <c r="B17" s="1" t="s">
        <v>741</v>
      </c>
      <c r="C17" s="303">
        <f>C16+1</f>
        <v>6</v>
      </c>
      <c r="D17" s="217"/>
      <c r="E17" s="455">
        <v>-299699</v>
      </c>
      <c r="F17" s="220"/>
      <c r="G17" s="221"/>
      <c r="H17" s="248">
        <v>-1366581</v>
      </c>
    </row>
    <row r="18" spans="2:8" ht="12.75" customHeight="1">
      <c r="B18" s="29" t="s">
        <v>641</v>
      </c>
      <c r="C18" s="303"/>
      <c r="D18" s="217"/>
      <c r="E18" s="1710"/>
      <c r="F18" s="86"/>
      <c r="G18" s="201"/>
      <c r="H18" s="248"/>
    </row>
    <row r="19" spans="2:8" ht="12.75" customHeight="1">
      <c r="B19" s="29" t="s">
        <v>892</v>
      </c>
      <c r="C19" s="303">
        <f>C17+1</f>
        <v>7</v>
      </c>
      <c r="D19" s="217"/>
      <c r="E19" s="455">
        <v>-3563966</v>
      </c>
      <c r="F19" s="86"/>
      <c r="G19" s="201"/>
      <c r="H19" s="248">
        <v>-2988201</v>
      </c>
    </row>
    <row r="20" spans="2:8" ht="12.75" customHeight="1">
      <c r="B20" s="29" t="s">
        <v>668</v>
      </c>
      <c r="C20" s="308">
        <f>C19+1</f>
        <v>8</v>
      </c>
      <c r="D20" s="209"/>
      <c r="E20" s="1709"/>
      <c r="F20" s="200"/>
      <c r="G20" s="201"/>
      <c r="H20" s="248"/>
    </row>
    <row r="21" spans="2:8" ht="12.75" customHeight="1">
      <c r="B21" s="29" t="s">
        <v>667</v>
      </c>
      <c r="C21" s="305">
        <f>C20+1</f>
        <v>9</v>
      </c>
      <c r="D21" s="212"/>
      <c r="E21" s="2"/>
      <c r="F21" s="222"/>
      <c r="G21" s="223"/>
      <c r="H21" s="262"/>
    </row>
    <row r="22" spans="2:9" s="19" customFormat="1" ht="12.75" customHeight="1">
      <c r="B22" s="224"/>
      <c r="C22" s="1370">
        <f>C21+1</f>
        <v>10</v>
      </c>
      <c r="D22" s="225"/>
      <c r="E22" s="1711">
        <f>SUM(E14:E21)</f>
        <v>-4664525</v>
      </c>
      <c r="F22" s="214"/>
      <c r="G22" s="226"/>
      <c r="H22" s="214">
        <f>SUM(H14:H21)</f>
        <v>426528</v>
      </c>
      <c r="I22" s="33"/>
    </row>
    <row r="23" spans="2:9" ht="15" customHeight="1" thickBot="1">
      <c r="B23" s="58" t="s">
        <v>742</v>
      </c>
      <c r="C23" s="1371">
        <f>C22+1</f>
        <v>11</v>
      </c>
      <c r="D23" s="227"/>
      <c r="E23" s="1712">
        <f>E11+E22</f>
        <v>1304768</v>
      </c>
      <c r="F23" s="228"/>
      <c r="G23" s="229"/>
      <c r="H23" s="228">
        <f>H11+H22</f>
        <v>5969293</v>
      </c>
      <c r="I23" s="59"/>
    </row>
    <row r="24" spans="2:8" ht="12.75" customHeight="1">
      <c r="B24" s="52"/>
      <c r="C24" s="307"/>
      <c r="D24" s="231"/>
      <c r="E24" s="232"/>
      <c r="F24" s="232"/>
      <c r="G24" s="211"/>
      <c r="H24" s="112"/>
    </row>
    <row r="25" spans="2:8" ht="12.75" customHeight="1">
      <c r="B25" s="144" t="s">
        <v>94</v>
      </c>
      <c r="C25" s="254"/>
      <c r="D25" s="252"/>
      <c r="E25" s="182"/>
      <c r="F25" s="182"/>
      <c r="G25" s="253"/>
      <c r="H25" s="208"/>
    </row>
    <row r="26" spans="2:8" ht="12.75" customHeight="1">
      <c r="B26" s="52" t="s">
        <v>95</v>
      </c>
      <c r="C26" s="254"/>
      <c r="D26" s="254"/>
      <c r="E26" s="784"/>
      <c r="F26" s="182"/>
      <c r="G26" s="253"/>
      <c r="H26" s="208"/>
    </row>
    <row r="27" spans="2:8" ht="12.75" customHeight="1">
      <c r="B27" s="19" t="s">
        <v>608</v>
      </c>
      <c r="C27" s="255">
        <f>C23+1</f>
        <v>12</v>
      </c>
      <c r="D27" s="255"/>
      <c r="E27" s="210">
        <f>H37</f>
        <v>7650585</v>
      </c>
      <c r="F27" s="112"/>
      <c r="G27" s="211"/>
      <c r="H27" s="112">
        <v>5276245</v>
      </c>
    </row>
    <row r="28" spans="2:8" ht="12.75" customHeight="1">
      <c r="B28" s="47" t="s">
        <v>1434</v>
      </c>
      <c r="C28" s="256">
        <f>C27+1</f>
        <v>13</v>
      </c>
      <c r="D28" s="256"/>
      <c r="E28" s="111"/>
      <c r="F28" s="111"/>
      <c r="G28" s="234"/>
      <c r="H28" s="111"/>
    </row>
    <row r="29" spans="2:9" ht="12.75" customHeight="1">
      <c r="B29" s="213" t="s">
        <v>609</v>
      </c>
      <c r="C29" s="256">
        <f>C28+1</f>
        <v>14</v>
      </c>
      <c r="D29" s="256"/>
      <c r="E29" s="235">
        <f>SUM(E27:E28)</f>
        <v>7650585</v>
      </c>
      <c r="F29" s="236"/>
      <c r="G29" s="226"/>
      <c r="H29" s="235">
        <f>SUM(H27:H28)</f>
        <v>5276245</v>
      </c>
      <c r="I29" s="33"/>
    </row>
    <row r="30" spans="2:8" ht="12.75" customHeight="1">
      <c r="B30" s="257" t="s">
        <v>1297</v>
      </c>
      <c r="C30" s="258"/>
      <c r="D30" s="258"/>
      <c r="E30" s="259"/>
      <c r="F30" s="259"/>
      <c r="G30" s="221"/>
      <c r="H30" s="259"/>
    </row>
    <row r="31" spans="2:8" ht="12.75" customHeight="1">
      <c r="B31" s="19" t="s">
        <v>610</v>
      </c>
      <c r="C31" s="258"/>
      <c r="D31" s="258"/>
      <c r="E31" s="259"/>
      <c r="F31" s="259"/>
      <c r="G31" s="221"/>
      <c r="H31" s="259"/>
    </row>
    <row r="32" spans="2:8" ht="12.75" customHeight="1">
      <c r="B32" s="1" t="s">
        <v>740</v>
      </c>
      <c r="C32" s="258">
        <f>C29+1</f>
        <v>15</v>
      </c>
      <c r="D32" s="258"/>
      <c r="E32" s="200">
        <v>-1185423</v>
      </c>
      <c r="F32" s="259"/>
      <c r="G32" s="221"/>
      <c r="H32" s="259">
        <v>59602</v>
      </c>
    </row>
    <row r="33" spans="2:8" ht="12.75" customHeight="1">
      <c r="B33" s="1" t="s">
        <v>741</v>
      </c>
      <c r="C33" s="260">
        <f>C32+1</f>
        <v>16</v>
      </c>
      <c r="D33" s="260"/>
      <c r="E33" s="210">
        <v>-1868113</v>
      </c>
      <c r="F33" s="248"/>
      <c r="G33" s="201"/>
      <c r="H33" s="248">
        <v>-1567775</v>
      </c>
    </row>
    <row r="34" spans="2:8" ht="12.75" customHeight="1">
      <c r="B34" s="120" t="s">
        <v>719</v>
      </c>
      <c r="C34" s="261">
        <f>C33+1</f>
        <v>17</v>
      </c>
      <c r="D34" s="261"/>
      <c r="E34" s="210">
        <f>-E19</f>
        <v>3563966</v>
      </c>
      <c r="F34" s="248"/>
      <c r="G34" s="201"/>
      <c r="H34" s="248">
        <f>-H19</f>
        <v>2988201</v>
      </c>
    </row>
    <row r="35" spans="2:8" ht="12.75" customHeight="1">
      <c r="B35" s="29" t="s">
        <v>667</v>
      </c>
      <c r="C35" s="261">
        <f>C34+1</f>
        <v>18</v>
      </c>
      <c r="D35" s="261"/>
      <c r="E35" s="222">
        <v>1161349</v>
      </c>
      <c r="F35" s="262"/>
      <c r="G35" s="223"/>
      <c r="H35" s="262">
        <v>894312</v>
      </c>
    </row>
    <row r="36" spans="2:9" ht="12.75" customHeight="1">
      <c r="B36" s="213"/>
      <c r="C36" s="263">
        <f>C35+1</f>
        <v>19</v>
      </c>
      <c r="D36" s="263"/>
      <c r="E36" s="214">
        <f>SUM(E32:E35)</f>
        <v>1671779</v>
      </c>
      <c r="F36" s="237"/>
      <c r="G36" s="215"/>
      <c r="H36" s="214">
        <f>SUM(H32:H35)</f>
        <v>2374340</v>
      </c>
      <c r="I36" s="33"/>
    </row>
    <row r="37" spans="2:9" ht="15" customHeight="1" thickBot="1">
      <c r="B37" s="126" t="s">
        <v>742</v>
      </c>
      <c r="C37" s="264">
        <f>C36+1</f>
        <v>20</v>
      </c>
      <c r="D37" s="264"/>
      <c r="E37" s="228">
        <f>E29+E36</f>
        <v>9322364</v>
      </c>
      <c r="F37" s="230"/>
      <c r="G37" s="229"/>
      <c r="H37" s="228">
        <f>H29+H36</f>
        <v>7650585</v>
      </c>
      <c r="I37" s="59"/>
    </row>
    <row r="39" ht="12.75" customHeight="1">
      <c r="B39" s="4" t="s">
        <v>1164</v>
      </c>
    </row>
    <row r="40" spans="2:9" ht="12.75" customHeight="1">
      <c r="B40" s="19" t="s">
        <v>608</v>
      </c>
      <c r="C40" s="261">
        <f>C37+1</f>
        <v>21</v>
      </c>
      <c r="D40" s="396" t="s">
        <v>1279</v>
      </c>
      <c r="E40" s="2">
        <f>H56</f>
        <v>3001228</v>
      </c>
      <c r="F40" s="1383" t="s">
        <v>1280</v>
      </c>
      <c r="G40" s="396" t="s">
        <v>1279</v>
      </c>
      <c r="H40" s="2">
        <v>3316038</v>
      </c>
      <c r="I40" s="1383" t="s">
        <v>1280</v>
      </c>
    </row>
    <row r="41" spans="2:9" ht="12.75" customHeight="1">
      <c r="B41" s="47" t="s">
        <v>835</v>
      </c>
      <c r="C41" s="256">
        <f>C40+1</f>
        <v>22</v>
      </c>
      <c r="D41" s="256"/>
      <c r="E41" s="681"/>
      <c r="F41" s="681"/>
      <c r="G41" s="47"/>
      <c r="H41" s="681"/>
      <c r="I41" s="47"/>
    </row>
    <row r="42" spans="2:9" ht="12.75" customHeight="1">
      <c r="B42" s="213" t="s">
        <v>609</v>
      </c>
      <c r="C42" s="263">
        <f>C41+1</f>
        <v>23</v>
      </c>
      <c r="D42" s="300" t="s">
        <v>1279</v>
      </c>
      <c r="E42" s="37">
        <f>E40-E41</f>
        <v>3001228</v>
      </c>
      <c r="F42" s="682" t="s">
        <v>1280</v>
      </c>
      <c r="G42" s="300" t="s">
        <v>1279</v>
      </c>
      <c r="H42" s="37">
        <f>H40-H41</f>
        <v>3316038</v>
      </c>
      <c r="I42" s="1402" t="s">
        <v>1280</v>
      </c>
    </row>
    <row r="43" spans="2:8" ht="12.75" customHeight="1">
      <c r="B43" s="29" t="s">
        <v>665</v>
      </c>
      <c r="E43" s="2"/>
      <c r="F43" s="2"/>
      <c r="H43" s="2"/>
    </row>
    <row r="44" spans="2:8" ht="12.75" customHeight="1">
      <c r="B44" s="125" t="s">
        <v>32</v>
      </c>
      <c r="C44" s="273"/>
      <c r="D44" s="273"/>
      <c r="E44" s="1382"/>
      <c r="F44" s="1382"/>
      <c r="H44" s="2"/>
    </row>
    <row r="45" spans="2:8" ht="12.75" customHeight="1">
      <c r="B45" s="125" t="s">
        <v>440</v>
      </c>
      <c r="C45" s="273"/>
      <c r="D45" s="273"/>
      <c r="E45" s="1383"/>
      <c r="F45" s="1383"/>
      <c r="H45" s="2"/>
    </row>
    <row r="46" spans="2:9" ht="12.75" customHeight="1">
      <c r="B46" s="125" t="s">
        <v>33</v>
      </c>
      <c r="C46" s="119">
        <f>C42+1</f>
        <v>24</v>
      </c>
      <c r="D46" s="396" t="s">
        <v>1279</v>
      </c>
      <c r="E46" s="455">
        <v>1146000</v>
      </c>
      <c r="F46" s="1383" t="s">
        <v>1280</v>
      </c>
      <c r="G46" s="396" t="s">
        <v>1279</v>
      </c>
      <c r="H46" s="2"/>
      <c r="I46" s="1383" t="s">
        <v>1280</v>
      </c>
    </row>
    <row r="47" spans="2:9" ht="12.75" customHeight="1">
      <c r="B47" s="125" t="s">
        <v>275</v>
      </c>
      <c r="C47" s="22"/>
      <c r="D47" s="632"/>
      <c r="E47" s="1383"/>
      <c r="F47" s="1383"/>
      <c r="G47" s="632"/>
      <c r="H47" s="2"/>
      <c r="I47" s="1383"/>
    </row>
    <row r="48" spans="2:9" ht="12.75" customHeight="1">
      <c r="B48" s="125" t="s">
        <v>33</v>
      </c>
      <c r="C48" s="119">
        <f>C46+1</f>
        <v>25</v>
      </c>
      <c r="D48" s="396" t="s">
        <v>1279</v>
      </c>
      <c r="E48" s="1383"/>
      <c r="F48" s="1383" t="s">
        <v>1280</v>
      </c>
      <c r="G48" s="396" t="s">
        <v>1279</v>
      </c>
      <c r="H48" s="2"/>
      <c r="I48" s="1383" t="s">
        <v>1280</v>
      </c>
    </row>
    <row r="49" spans="2:9" ht="12.75" customHeight="1">
      <c r="B49" s="125" t="s">
        <v>34</v>
      </c>
      <c r="C49" s="119">
        <f aca="true" t="shared" si="0" ref="C49:C56">C48+1</f>
        <v>26</v>
      </c>
      <c r="D49" s="396" t="s">
        <v>1279</v>
      </c>
      <c r="E49" s="1383"/>
      <c r="F49" s="1383" t="s">
        <v>1280</v>
      </c>
      <c r="G49" s="396" t="s">
        <v>1279</v>
      </c>
      <c r="H49" s="2"/>
      <c r="I49" s="1383" t="s">
        <v>1280</v>
      </c>
    </row>
    <row r="50" spans="2:9" ht="12.75" customHeight="1">
      <c r="B50" s="125" t="s">
        <v>637</v>
      </c>
      <c r="C50" s="119"/>
      <c r="D50" s="396"/>
      <c r="E50" s="1383"/>
      <c r="F50" s="1383"/>
      <c r="G50" s="396"/>
      <c r="H50" s="2"/>
      <c r="I50" s="1383"/>
    </row>
    <row r="51" spans="2:9" ht="12.75" customHeight="1">
      <c r="B51" s="125" t="s">
        <v>638</v>
      </c>
      <c r="C51" s="1368">
        <f>C49+1</f>
        <v>27</v>
      </c>
      <c r="D51" s="396" t="s">
        <v>1279</v>
      </c>
      <c r="E51" s="1383"/>
      <c r="F51" s="1383" t="s">
        <v>1280</v>
      </c>
      <c r="G51" s="396" t="s">
        <v>1279</v>
      </c>
      <c r="H51" s="2"/>
      <c r="I51" s="1383" t="s">
        <v>1280</v>
      </c>
    </row>
    <row r="52" spans="2:9" ht="12.75" customHeight="1">
      <c r="B52" s="1379" t="s">
        <v>765</v>
      </c>
      <c r="C52" s="274">
        <f t="shared" si="0"/>
        <v>28</v>
      </c>
      <c r="D52" s="397" t="s">
        <v>1279</v>
      </c>
      <c r="E52" s="733"/>
      <c r="F52" s="1402" t="s">
        <v>1280</v>
      </c>
      <c r="G52" s="397" t="s">
        <v>1279</v>
      </c>
      <c r="H52" s="681"/>
      <c r="I52" s="1402" t="s">
        <v>1280</v>
      </c>
    </row>
    <row r="53" spans="2:9" ht="12.75" customHeight="1">
      <c r="B53" s="1369"/>
      <c r="C53" s="119">
        <f t="shared" si="0"/>
        <v>29</v>
      </c>
      <c r="D53" s="396" t="s">
        <v>1279</v>
      </c>
      <c r="E53" s="455">
        <f>SUM(E46:E52)</f>
        <v>1146000</v>
      </c>
      <c r="F53" s="1383" t="s">
        <v>1280</v>
      </c>
      <c r="G53" s="396" t="s">
        <v>1279</v>
      </c>
      <c r="H53" s="455"/>
      <c r="I53" s="1383" t="s">
        <v>1280</v>
      </c>
    </row>
    <row r="54" spans="2:9" ht="12.75" customHeight="1">
      <c r="B54" s="1379" t="s">
        <v>666</v>
      </c>
      <c r="C54" s="274">
        <f t="shared" si="0"/>
        <v>30</v>
      </c>
      <c r="D54" s="1398"/>
      <c r="E54" s="733">
        <v>404544</v>
      </c>
      <c r="F54" s="1399"/>
      <c r="G54" s="402"/>
      <c r="H54" s="681">
        <v>314810</v>
      </c>
      <c r="I54" s="390"/>
    </row>
    <row r="55" spans="2:9" ht="12.75" customHeight="1">
      <c r="B55" s="1369"/>
      <c r="C55" s="119">
        <f t="shared" si="0"/>
        <v>31</v>
      </c>
      <c r="D55" s="300"/>
      <c r="E55" s="733">
        <f>-E53+E54</f>
        <v>-741456</v>
      </c>
      <c r="F55" s="733"/>
      <c r="G55" s="47"/>
      <c r="H55" s="733">
        <f>-H53+H54</f>
        <v>314810</v>
      </c>
      <c r="I55" s="33"/>
    </row>
    <row r="56" spans="2:9" ht="15" customHeight="1" thickBot="1">
      <c r="B56" s="126" t="s">
        <v>742</v>
      </c>
      <c r="C56" s="264">
        <f t="shared" si="0"/>
        <v>32</v>
      </c>
      <c r="D56" s="1590" t="s">
        <v>1279</v>
      </c>
      <c r="E56" s="642">
        <f>E42-E55</f>
        <v>3742684</v>
      </c>
      <c r="F56" s="1592" t="s">
        <v>1280</v>
      </c>
      <c r="G56" s="1590" t="s">
        <v>1279</v>
      </c>
      <c r="H56" s="642">
        <f>H42-H55</f>
        <v>3001228</v>
      </c>
      <c r="I56" s="1591" t="s">
        <v>1280</v>
      </c>
    </row>
    <row r="57" ht="12.75" customHeight="1">
      <c r="H57" s="370"/>
    </row>
  </sheetData>
  <sheetProtection/>
  <mergeCells count="2">
    <mergeCell ref="B4:I4"/>
    <mergeCell ref="B3:I3"/>
  </mergeCells>
  <printOptions/>
  <pageMargins left="0.3937007874015748" right="0.3937007874015748" top="0.5905511811023623" bottom="0.3937007874015748" header="0.5905511811023623" footer="0.3937007874015748"/>
  <pageSetup horizontalDpi="300" verticalDpi="300" orientation="portrait" paperSize="9" r:id="rId1"/>
  <headerFooter alignWithMargins="0">
    <oddHeader>&amp;L&amp;9Organisme __&amp;UMunicipalité XYZ&amp;U_______________________&amp;R&amp;9Code géographique __&amp;U99999&amp;U_____</oddHeader>
    <oddFooter>&amp;LS46-1</oddFooter>
  </headerFooter>
</worksheet>
</file>

<file path=xl/worksheets/sheet6.xml><?xml version="1.0" encoding="utf-8"?>
<worksheet xmlns="http://schemas.openxmlformats.org/spreadsheetml/2006/main" xmlns:r="http://schemas.openxmlformats.org/officeDocument/2006/relationships">
  <sheetPr codeName="Feuil16"/>
  <dimension ref="A4:H51"/>
  <sheetViews>
    <sheetView zoomScalePageLayoutView="0" workbookViewId="0" topLeftCell="A1">
      <selection activeCell="A4" sqref="A4"/>
    </sheetView>
  </sheetViews>
  <sheetFormatPr defaultColWidth="11.421875" defaultRowHeight="12.75"/>
  <cols>
    <col min="1" max="16384" width="11.421875" style="1" customWidth="1"/>
  </cols>
  <sheetData>
    <row r="4" spans="1:8" ht="12.75">
      <c r="A4" s="301"/>
      <c r="H4" s="704" t="s">
        <v>1265</v>
      </c>
    </row>
    <row r="5" ht="12.75">
      <c r="H5" s="704" t="s">
        <v>687</v>
      </c>
    </row>
    <row r="6" spans="1:5" ht="13.5" thickBot="1">
      <c r="A6" s="15"/>
      <c r="B6" s="15"/>
      <c r="C6" s="15"/>
      <c r="D6" s="15"/>
      <c r="E6" s="15"/>
    </row>
    <row r="7" spans="1:5" ht="12.75">
      <c r="A7" s="19"/>
      <c r="B7" s="19"/>
      <c r="C7" s="19"/>
      <c r="D7" s="19"/>
      <c r="E7" s="19"/>
    </row>
    <row r="8" ht="12.75">
      <c r="A8" s="180" t="s">
        <v>71</v>
      </c>
    </row>
    <row r="10" ht="12.75">
      <c r="A10" s="1" t="s">
        <v>496</v>
      </c>
    </row>
    <row r="11" ht="12.75">
      <c r="C11" s="705"/>
    </row>
    <row r="12" ht="12.75">
      <c r="A12" s="1" t="s">
        <v>922</v>
      </c>
    </row>
    <row r="13" ht="14.25">
      <c r="A13" s="1" t="s">
        <v>155</v>
      </c>
    </row>
    <row r="14" ht="12.75">
      <c r="A14" s="1" t="s">
        <v>156</v>
      </c>
    </row>
    <row r="15" ht="12.75">
      <c r="A15" s="1" t="s">
        <v>157</v>
      </c>
    </row>
    <row r="16" ht="12.75">
      <c r="A16" s="1" t="s">
        <v>158</v>
      </c>
    </row>
    <row r="18" ht="12.75">
      <c r="A18" s="1" t="s">
        <v>928</v>
      </c>
    </row>
    <row r="19" ht="12.75">
      <c r="A19" s="1" t="s">
        <v>929</v>
      </c>
    </row>
    <row r="20" ht="12.75">
      <c r="A20" s="1" t="s">
        <v>1091</v>
      </c>
    </row>
    <row r="21" ht="12.75">
      <c r="A21" s="1" t="s">
        <v>1092</v>
      </c>
    </row>
    <row r="22" ht="12.75">
      <c r="A22" s="1" t="s">
        <v>1093</v>
      </c>
    </row>
    <row r="23" ht="12.75">
      <c r="A23" s="1" t="s">
        <v>1094</v>
      </c>
    </row>
    <row r="25" ht="12.75">
      <c r="A25" s="1" t="s">
        <v>851</v>
      </c>
    </row>
    <row r="26" ht="12.75">
      <c r="A26" s="1" t="s">
        <v>827</v>
      </c>
    </row>
    <row r="27" ht="12.75">
      <c r="A27" s="1" t="s">
        <v>828</v>
      </c>
    </row>
    <row r="28" ht="12.75">
      <c r="A28" s="1" t="s">
        <v>829</v>
      </c>
    </row>
    <row r="33" spans="1:5" ht="12.75">
      <c r="A33" s="1638" t="s">
        <v>685</v>
      </c>
      <c r="B33" s="1344"/>
      <c r="C33" s="1344"/>
      <c r="D33" s="1344"/>
      <c r="E33" s="1344"/>
    </row>
    <row r="34" spans="1:8" ht="12.75">
      <c r="A34" s="1406"/>
      <c r="B34" s="110"/>
      <c r="C34" s="110"/>
      <c r="D34" s="110"/>
      <c r="E34" s="110"/>
      <c r="F34" s="110"/>
      <c r="G34" s="110"/>
      <c r="H34" s="1408"/>
    </row>
    <row r="35" spans="1:8" ht="12.75">
      <c r="A35" s="1418"/>
      <c r="B35" s="1021"/>
      <c r="C35" s="29"/>
      <c r="D35" s="29"/>
      <c r="E35" s="29"/>
      <c r="F35" s="566"/>
      <c r="G35" s="19"/>
      <c r="H35" s="1410"/>
    </row>
    <row r="36" spans="1:8" ht="12.75">
      <c r="A36" s="1409"/>
      <c r="B36" s="29"/>
      <c r="C36" s="29"/>
      <c r="D36" s="29"/>
      <c r="E36" s="29"/>
      <c r="F36" s="566"/>
      <c r="G36" s="19"/>
      <c r="H36" s="1410"/>
    </row>
    <row r="37" spans="1:8" ht="12.75">
      <c r="A37" s="1411"/>
      <c r="B37" s="29"/>
      <c r="C37" s="29"/>
      <c r="D37" s="29"/>
      <c r="E37" s="29"/>
      <c r="F37" s="566"/>
      <c r="G37" s="19"/>
      <c r="H37" s="1410"/>
    </row>
    <row r="38" spans="1:8" ht="12.75">
      <c r="A38" s="1409"/>
      <c r="B38" s="29"/>
      <c r="C38" s="29"/>
      <c r="D38" s="29"/>
      <c r="E38" s="29"/>
      <c r="F38" s="566"/>
      <c r="G38" s="19"/>
      <c r="H38" s="1410"/>
    </row>
    <row r="39" spans="1:8" ht="12.75">
      <c r="A39" s="1409"/>
      <c r="B39" s="29"/>
      <c r="C39" s="29"/>
      <c r="D39" s="29"/>
      <c r="E39" s="29"/>
      <c r="F39" s="124"/>
      <c r="G39" s="19"/>
      <c r="H39" s="1410"/>
    </row>
    <row r="40" spans="1:8" ht="12.75">
      <c r="A40" s="1409"/>
      <c r="B40" s="29"/>
      <c r="C40" s="29"/>
      <c r="D40" s="29"/>
      <c r="E40" s="29"/>
      <c r="F40" s="566"/>
      <c r="G40" s="19"/>
      <c r="H40" s="1410"/>
    </row>
    <row r="41" spans="1:8" ht="12.75">
      <c r="A41" s="1412"/>
      <c r="B41" s="29"/>
      <c r="C41" s="29"/>
      <c r="D41" s="29"/>
      <c r="E41" s="29"/>
      <c r="F41" s="566"/>
      <c r="G41" s="566"/>
      <c r="H41" s="1413"/>
    </row>
    <row r="42" spans="1:8" ht="12.75">
      <c r="A42" s="1412"/>
      <c r="B42" s="710"/>
      <c r="C42" s="709"/>
      <c r="D42" s="709"/>
      <c r="E42" s="19"/>
      <c r="F42" s="1337"/>
      <c r="G42" s="19"/>
      <c r="H42" s="1417"/>
    </row>
    <row r="43" spans="1:8" ht="12.75">
      <c r="A43" s="1415"/>
      <c r="B43" s="1333"/>
      <c r="C43" s="1333"/>
      <c r="D43" s="54"/>
      <c r="E43" s="1332"/>
      <c r="F43" s="1332"/>
      <c r="G43" s="1332"/>
      <c r="H43" s="1416"/>
    </row>
    <row r="44" spans="2:8" ht="12.75">
      <c r="B44" s="709"/>
      <c r="C44" s="709"/>
      <c r="D44" s="29"/>
      <c r="E44" s="566"/>
      <c r="F44" s="708"/>
      <c r="G44" s="708"/>
      <c r="H44" s="708"/>
    </row>
    <row r="45" spans="1:8" ht="12.75">
      <c r="A45" s="1" t="s">
        <v>923</v>
      </c>
      <c r="B45" s="47"/>
      <c r="C45" s="47"/>
      <c r="D45" s="47"/>
      <c r="F45" s="1" t="s">
        <v>924</v>
      </c>
      <c r="G45" s="47"/>
      <c r="H45" s="47"/>
    </row>
    <row r="46" spans="1:6" ht="12.75">
      <c r="A46" s="31"/>
      <c r="B46" s="31"/>
      <c r="C46" s="31"/>
      <c r="D46" s="31"/>
      <c r="E46" s="31"/>
      <c r="F46" s="708"/>
    </row>
    <row r="47" spans="1:6" ht="12.75">
      <c r="A47" s="31"/>
      <c r="B47" s="31"/>
      <c r="C47" s="31"/>
      <c r="D47" s="31"/>
      <c r="E47" s="31"/>
      <c r="F47" s="124"/>
    </row>
    <row r="48" spans="1:8" ht="26.25" customHeight="1">
      <c r="A48" s="1920" t="s">
        <v>686</v>
      </c>
      <c r="B48" s="1920"/>
      <c r="C48" s="1920"/>
      <c r="D48" s="1920"/>
      <c r="E48" s="1920"/>
      <c r="F48" s="1920"/>
      <c r="G48" s="1920"/>
      <c r="H48" s="1920"/>
    </row>
    <row r="49" spans="1:8" ht="15.75">
      <c r="A49" s="1335"/>
      <c r="B49" s="1336"/>
      <c r="C49" s="1336"/>
      <c r="D49" s="1336"/>
      <c r="E49" s="31"/>
      <c r="F49" s="708"/>
      <c r="G49" s="708"/>
      <c r="H49" s="708"/>
    </row>
    <row r="50" spans="2:8" ht="12.75">
      <c r="B50" s="710"/>
      <c r="C50" s="709"/>
      <c r="D50" s="709"/>
      <c r="E50" s="19"/>
      <c r="F50" s="711"/>
      <c r="H50" s="712"/>
    </row>
    <row r="51" spans="2:8" ht="12.75">
      <c r="B51" s="709"/>
      <c r="C51" s="709"/>
      <c r="D51" s="29"/>
      <c r="E51" s="566"/>
      <c r="F51" s="708"/>
      <c r="G51" s="708"/>
      <c r="H51" s="708"/>
    </row>
  </sheetData>
  <sheetProtection/>
  <mergeCells count="1">
    <mergeCell ref="A48:H48"/>
  </mergeCells>
  <printOptions/>
  <pageMargins left="0.7874015748031497" right="0.5905511811023623" top="0.5905511811023623" bottom="0.3937007874015748" header="0.5905511811023623" footer="0.3937007874015748"/>
  <pageSetup horizontalDpi="300" verticalDpi="300" orientation="portrait" r:id="rId1"/>
  <headerFooter alignWithMargins="0">
    <oddHeader>&amp;L&amp;9Organisme __&amp;UMunicipalité XYZ&amp;U_______________________&amp;R&amp;9Code géographique __&amp;U99999&amp;U_____</oddHeader>
    <oddFooter>&amp;LS6</oddFooter>
  </headerFooter>
</worksheet>
</file>

<file path=xl/worksheets/sheet60.xml><?xml version="1.0" encoding="utf-8"?>
<worksheet xmlns="http://schemas.openxmlformats.org/spreadsheetml/2006/main" xmlns:r="http://schemas.openxmlformats.org/officeDocument/2006/relationships">
  <sheetPr codeName="Feuil51"/>
  <dimension ref="A3:J29"/>
  <sheetViews>
    <sheetView zoomScalePageLayoutView="0" workbookViewId="0" topLeftCell="B10">
      <selection activeCell="I35" sqref="I35"/>
    </sheetView>
  </sheetViews>
  <sheetFormatPr defaultColWidth="11.421875" defaultRowHeight="12.75" customHeight="1"/>
  <cols>
    <col min="1" max="1" width="2.7109375" style="301" customWidth="1"/>
    <col min="2" max="2" width="1.7109375" style="1" customWidth="1"/>
    <col min="3" max="3" width="46.57421875" style="1" customWidth="1"/>
    <col min="4" max="4" width="2.7109375" style="1" customWidth="1"/>
    <col min="5" max="5" width="1.28515625" style="1" customWidth="1"/>
    <col min="6" max="6" width="15.7109375" style="28" customWidth="1"/>
    <col min="7" max="8" width="1.28515625" style="1" customWidth="1"/>
    <col min="9" max="9" width="15.7109375" style="28" customWidth="1"/>
    <col min="10" max="10" width="1.28515625" style="1" customWidth="1"/>
    <col min="11" max="16384" width="11.421875" style="1" customWidth="1"/>
  </cols>
  <sheetData>
    <row r="3" spans="3:9" ht="12.75" customHeight="1">
      <c r="C3" s="1931" t="s">
        <v>1154</v>
      </c>
      <c r="D3" s="1931"/>
      <c r="E3" s="1931"/>
      <c r="F3" s="1931"/>
      <c r="G3" s="1931"/>
      <c r="H3" s="1931"/>
      <c r="I3" s="1931"/>
    </row>
    <row r="4" spans="3:9" ht="12.75" customHeight="1">
      <c r="C4" s="69" t="s">
        <v>613</v>
      </c>
      <c r="D4" s="202"/>
      <c r="E4" s="202"/>
      <c r="F4" s="181"/>
      <c r="G4" s="71"/>
      <c r="H4" s="71"/>
      <c r="I4" s="203"/>
    </row>
    <row r="5" spans="3:9" ht="12.75" customHeight="1">
      <c r="C5" s="144"/>
      <c r="D5" s="204"/>
      <c r="E5" s="204"/>
      <c r="F5" s="205"/>
      <c r="G5" s="74"/>
      <c r="H5" s="74"/>
      <c r="I5" s="206"/>
    </row>
    <row r="6" spans="3:9" ht="12.75" customHeight="1" thickBot="1">
      <c r="C6" s="198"/>
      <c r="D6" s="76"/>
      <c r="E6" s="76"/>
      <c r="F6" s="77" t="s">
        <v>614</v>
      </c>
      <c r="G6" s="76"/>
      <c r="H6" s="76"/>
      <c r="I6" s="207" t="s">
        <v>615</v>
      </c>
    </row>
    <row r="7" spans="3:9" ht="12.75" customHeight="1">
      <c r="C7" s="8"/>
      <c r="D7" s="79"/>
      <c r="E7" s="79"/>
      <c r="F7" s="183"/>
      <c r="G7" s="79"/>
      <c r="H7" s="79"/>
      <c r="I7" s="208"/>
    </row>
    <row r="8" spans="3:9" ht="12.75" customHeight="1">
      <c r="C8" s="52" t="s">
        <v>1381</v>
      </c>
      <c r="D8" s="209"/>
      <c r="E8" s="209"/>
      <c r="F8" s="200"/>
      <c r="G8" s="211"/>
      <c r="H8" s="211"/>
      <c r="I8" s="112"/>
    </row>
    <row r="9" spans="1:9" ht="12.75" customHeight="1">
      <c r="A9" s="301" t="s">
        <v>822</v>
      </c>
      <c r="C9" s="19" t="s">
        <v>608</v>
      </c>
      <c r="D9" s="308">
        <f>'S46-1  Ana. excédent accumulé'!$C$56+1</f>
        <v>33</v>
      </c>
      <c r="E9" s="308"/>
      <c r="F9" s="210">
        <v>-32046057</v>
      </c>
      <c r="G9" s="211"/>
      <c r="H9" s="211"/>
      <c r="I9" s="112">
        <v>-23225268</v>
      </c>
    </row>
    <row r="10" spans="1:9" ht="12.75" customHeight="1">
      <c r="A10" s="301" t="s">
        <v>822</v>
      </c>
      <c r="C10" s="19" t="s">
        <v>835</v>
      </c>
      <c r="D10" s="305">
        <f>D9+1</f>
        <v>34</v>
      </c>
      <c r="E10" s="305"/>
      <c r="F10" s="233"/>
      <c r="G10" s="234"/>
      <c r="H10" s="234"/>
      <c r="I10" s="111"/>
    </row>
    <row r="11" spans="1:9" s="4" customFormat="1" ht="12.75" customHeight="1">
      <c r="A11" s="301" t="s">
        <v>822</v>
      </c>
      <c r="B11" s="1"/>
      <c r="C11" s="213" t="s">
        <v>609</v>
      </c>
      <c r="D11" s="1370">
        <f>D10+1</f>
        <v>35</v>
      </c>
      <c r="E11" s="1370"/>
      <c r="F11" s="235">
        <f>SUM(F9:F10)</f>
        <v>-32046057</v>
      </c>
      <c r="G11" s="226"/>
      <c r="H11" s="226"/>
      <c r="I11" s="235">
        <f>SUM(I9:I10)</f>
        <v>-23225268</v>
      </c>
    </row>
    <row r="12" spans="1:9" s="4" customFormat="1" ht="12.75" customHeight="1">
      <c r="A12" s="301"/>
      <c r="B12" s="1"/>
      <c r="C12" s="199" t="s">
        <v>1297</v>
      </c>
      <c r="D12" s="308"/>
      <c r="E12" s="308"/>
      <c r="F12" s="210"/>
      <c r="G12" s="211"/>
      <c r="H12" s="211"/>
      <c r="I12" s="112"/>
    </row>
    <row r="13" spans="1:9" s="4" customFormat="1" ht="12.75" customHeight="1">
      <c r="A13" s="301"/>
      <c r="B13" s="1"/>
      <c r="C13" s="125" t="s">
        <v>642</v>
      </c>
      <c r="D13" s="308"/>
      <c r="E13" s="308"/>
      <c r="F13" s="210"/>
      <c r="G13" s="211"/>
      <c r="H13" s="211"/>
      <c r="I13" s="112"/>
    </row>
    <row r="14" spans="1:9" s="4" customFormat="1" ht="12.75" customHeight="1">
      <c r="A14" s="301" t="s">
        <v>822</v>
      </c>
      <c r="B14" s="1"/>
      <c r="C14" s="125" t="s">
        <v>640</v>
      </c>
      <c r="D14" s="308">
        <f>D11+1</f>
        <v>36</v>
      </c>
      <c r="E14" s="308"/>
      <c r="F14" s="210">
        <f>'S9  Ex. inv. par org.'!M42</f>
        <v>-4348300</v>
      </c>
      <c r="G14" s="211"/>
      <c r="H14" s="211"/>
      <c r="I14" s="112">
        <f>'S9  Ex. inv. par org.'!E42</f>
        <v>-7926477</v>
      </c>
    </row>
    <row r="15" spans="3:9" ht="12.75" customHeight="1">
      <c r="C15" s="29" t="s">
        <v>610</v>
      </c>
      <c r="D15" s="308"/>
      <c r="E15" s="308"/>
      <c r="F15" s="200"/>
      <c r="G15" s="201"/>
      <c r="H15" s="201"/>
      <c r="I15" s="216"/>
    </row>
    <row r="16" spans="1:10" ht="12.75" customHeight="1">
      <c r="A16" s="301" t="s">
        <v>822</v>
      </c>
      <c r="C16" s="1" t="s">
        <v>740</v>
      </c>
      <c r="D16" s="303">
        <f>D14+1</f>
        <v>37</v>
      </c>
      <c r="E16" s="303"/>
      <c r="F16" s="86"/>
      <c r="G16" s="218"/>
      <c r="H16" s="218"/>
      <c r="I16" s="219"/>
      <c r="J16" s="28"/>
    </row>
    <row r="17" spans="1:9" ht="12.75" customHeight="1">
      <c r="A17" s="301" t="s">
        <v>822</v>
      </c>
      <c r="C17" s="29" t="s">
        <v>1189</v>
      </c>
      <c r="D17" s="303">
        <f>D16+1</f>
        <v>38</v>
      </c>
      <c r="E17" s="303"/>
      <c r="F17" s="86">
        <f>-'S46-1  Ana. excédent accumulé'!E21</f>
        <v>0</v>
      </c>
      <c r="G17" s="218"/>
      <c r="H17" s="218"/>
      <c r="I17" s="219">
        <f>-'S46-1  Ana. excédent accumulé'!H21</f>
        <v>0</v>
      </c>
    </row>
    <row r="18" spans="3:9" ht="12.75" customHeight="1">
      <c r="C18" s="29" t="s">
        <v>641</v>
      </c>
      <c r="D18" s="303"/>
      <c r="E18" s="303"/>
      <c r="F18" s="86"/>
      <c r="G18" s="218"/>
      <c r="H18" s="218"/>
      <c r="I18" s="219"/>
    </row>
    <row r="19" spans="1:9" ht="12.75" customHeight="1">
      <c r="A19" s="301" t="s">
        <v>822</v>
      </c>
      <c r="C19" s="29" t="s">
        <v>892</v>
      </c>
      <c r="D19" s="305">
        <f>D17+1</f>
        <v>39</v>
      </c>
      <c r="E19" s="308"/>
      <c r="F19" s="86">
        <f>-'S46-1  Ana. excédent accumulé'!$E$35</f>
        <v>-1161349</v>
      </c>
      <c r="G19" s="218"/>
      <c r="H19" s="218"/>
      <c r="I19" s="219">
        <f>-'S46-1  Ana. excédent accumulé'!H35</f>
        <v>-894312</v>
      </c>
    </row>
    <row r="20" spans="1:9" ht="12.75" customHeight="1">
      <c r="A20" s="301" t="s">
        <v>822</v>
      </c>
      <c r="C20" s="224"/>
      <c r="D20" s="1370">
        <f>D19+1</f>
        <v>40</v>
      </c>
      <c r="E20" s="1370"/>
      <c r="F20" s="214">
        <f>SUM(F14:F19)</f>
        <v>-5509649</v>
      </c>
      <c r="G20" s="226"/>
      <c r="H20" s="226"/>
      <c r="I20" s="214">
        <f>SUM(I14:I19)</f>
        <v>-8820789</v>
      </c>
    </row>
    <row r="21" spans="1:9" ht="12.75" customHeight="1" thickBot="1">
      <c r="A21" s="301" t="s">
        <v>822</v>
      </c>
      <c r="C21" s="238" t="s">
        <v>742</v>
      </c>
      <c r="D21" s="1371">
        <f>D20+1</f>
        <v>41</v>
      </c>
      <c r="E21" s="1470"/>
      <c r="F21" s="239">
        <f>F11+F20</f>
        <v>-37555706</v>
      </c>
      <c r="G21" s="240"/>
      <c r="H21" s="240"/>
      <c r="I21" s="239">
        <f>I11+I20</f>
        <v>-32046057</v>
      </c>
    </row>
    <row r="22" spans="3:9" ht="12.75" customHeight="1">
      <c r="C22" s="52"/>
      <c r="D22" s="307"/>
      <c r="E22" s="307"/>
      <c r="F22" s="232"/>
      <c r="G22" s="211"/>
      <c r="H22" s="211"/>
      <c r="I22" s="112"/>
    </row>
    <row r="23" spans="4:5" ht="12.75" customHeight="1">
      <c r="D23" s="22"/>
      <c r="E23" s="22"/>
    </row>
    <row r="24" spans="3:6" ht="12.75" customHeight="1">
      <c r="C24" s="4" t="s">
        <v>611</v>
      </c>
      <c r="D24" s="22"/>
      <c r="E24" s="22"/>
      <c r="F24" s="28" t="s">
        <v>1278</v>
      </c>
    </row>
    <row r="25" spans="1:9" ht="12.75" customHeight="1">
      <c r="A25" s="301" t="s">
        <v>822</v>
      </c>
      <c r="C25" s="19" t="s">
        <v>608</v>
      </c>
      <c r="D25" s="255">
        <f>D21+1</f>
        <v>42</v>
      </c>
      <c r="E25" s="255"/>
      <c r="F25" s="112">
        <f>I29</f>
        <v>194570633</v>
      </c>
      <c r="G25" s="211"/>
      <c r="H25" s="211"/>
      <c r="I25" s="112">
        <v>175399115</v>
      </c>
    </row>
    <row r="26" spans="1:9" ht="12.75" customHeight="1">
      <c r="A26" s="301" t="s">
        <v>822</v>
      </c>
      <c r="C26" s="47" t="s">
        <v>835</v>
      </c>
      <c r="D26" s="256">
        <f>D25+1</f>
        <v>43</v>
      </c>
      <c r="E26" s="256"/>
      <c r="F26" s="111">
        <f>-F10</f>
        <v>0</v>
      </c>
      <c r="G26" s="234"/>
      <c r="H26" s="234"/>
      <c r="I26" s="111">
        <f>-I10</f>
        <v>0</v>
      </c>
    </row>
    <row r="27" spans="1:9" ht="12.75" customHeight="1">
      <c r="A27" s="301" t="s">
        <v>822</v>
      </c>
      <c r="C27" s="702" t="s">
        <v>609</v>
      </c>
      <c r="D27" s="1385">
        <f>D26+1</f>
        <v>44</v>
      </c>
      <c r="E27" s="1385"/>
      <c r="F27" s="250">
        <f>SUM(F25:F26)</f>
        <v>194570633</v>
      </c>
      <c r="G27" s="1386"/>
      <c r="H27" s="1386"/>
      <c r="I27" s="250">
        <f>SUM(I25:I26)</f>
        <v>175399115</v>
      </c>
    </row>
    <row r="28" spans="1:9" ht="12.75" customHeight="1">
      <c r="A28" s="301" t="s">
        <v>822</v>
      </c>
      <c r="C28" s="47" t="s">
        <v>1163</v>
      </c>
      <c r="D28" s="1497">
        <f>D27+1</f>
        <v>45</v>
      </c>
      <c r="E28" s="1387"/>
      <c r="F28" s="262">
        <v>16234950</v>
      </c>
      <c r="G28" s="223"/>
      <c r="H28" s="223"/>
      <c r="I28" s="262">
        <v>19171518</v>
      </c>
    </row>
    <row r="29" spans="1:9" ht="15" customHeight="1" thickBot="1">
      <c r="A29" s="301" t="s">
        <v>822</v>
      </c>
      <c r="C29" s="238" t="s">
        <v>742</v>
      </c>
      <c r="D29" s="306">
        <f>D28+1</f>
        <v>46</v>
      </c>
      <c r="E29" s="306"/>
      <c r="F29" s="1708">
        <f>SUM(F27:F28)</f>
        <v>210805583</v>
      </c>
      <c r="G29" s="1522"/>
      <c r="H29" s="1522"/>
      <c r="I29" s="1708">
        <f>SUM(I27:I28)</f>
        <v>194570633</v>
      </c>
    </row>
  </sheetData>
  <sheetProtection/>
  <mergeCells count="1">
    <mergeCell ref="C3:I3"/>
  </mergeCells>
  <printOptions/>
  <pageMargins left="0.3937007874015748" right="0.3937007874015748" top="0.5905511811023623" bottom="0.3937007874015748" header="0.5905511811023623" footer="0.3937007874015748"/>
  <pageSetup horizontalDpi="600" verticalDpi="600" orientation="portrait" paperSize="9" r:id="rId1"/>
  <headerFooter alignWithMargins="0">
    <oddHeader>&amp;L&amp;9Organisme __&amp;UMunicipalité XYZ&amp;U_______________________&amp;R&amp;9Code géographique __&amp;U99999&amp;U_____</oddHeader>
    <oddFooter>&amp;LS46-2</oddFooter>
  </headerFooter>
</worksheet>
</file>

<file path=xl/worksheets/sheet61.xml><?xml version="1.0" encoding="utf-8"?>
<worksheet xmlns="http://schemas.openxmlformats.org/spreadsheetml/2006/main" xmlns:r="http://schemas.openxmlformats.org/officeDocument/2006/relationships">
  <sheetPr codeName="Feuil72"/>
  <dimension ref="A1:K26"/>
  <sheetViews>
    <sheetView zoomScalePageLayoutView="0" workbookViewId="0" topLeftCell="A1">
      <selection activeCell="A1" sqref="A1:A16384"/>
    </sheetView>
  </sheetViews>
  <sheetFormatPr defaultColWidth="11.421875" defaultRowHeight="12.75"/>
  <cols>
    <col min="1" max="1" width="8.57421875" style="1" customWidth="1"/>
    <col min="2" max="2" width="2.421875" style="1" customWidth="1"/>
    <col min="3" max="3" width="9.28125" style="1" customWidth="1"/>
    <col min="4" max="4" width="1.7109375" style="1" customWidth="1"/>
    <col min="5" max="5" width="15.7109375" style="1" customWidth="1"/>
    <col min="6" max="6" width="2.140625" style="1" customWidth="1"/>
    <col min="7" max="7" width="12.7109375" style="1" customWidth="1"/>
    <col min="8" max="8" width="1.7109375" style="1" customWidth="1"/>
    <col min="9" max="9" width="15.7109375" style="1" customWidth="1"/>
    <col min="10" max="10" width="2.7109375" style="64" customWidth="1"/>
    <col min="11" max="11" width="15.7109375" style="1" customWidth="1"/>
    <col min="12" max="16384" width="11.421875" style="1" customWidth="1"/>
  </cols>
  <sheetData>
    <row r="1" spans="1:11" ht="12.75">
      <c r="A1" s="63"/>
      <c r="B1" s="439"/>
      <c r="C1" s="407"/>
      <c r="D1" s="407"/>
      <c r="E1" s="407"/>
      <c r="F1" s="64"/>
      <c r="G1" s="64"/>
      <c r="H1" s="64"/>
      <c r="I1" s="329"/>
      <c r="K1" s="64"/>
    </row>
    <row r="2" ht="12.75">
      <c r="J2" s="1077"/>
    </row>
    <row r="3" spans="1:11" ht="12.75">
      <c r="A3" s="1930" t="s">
        <v>1155</v>
      </c>
      <c r="B3" s="1930"/>
      <c r="C3" s="1930"/>
      <c r="D3" s="1930"/>
      <c r="E3" s="1930"/>
      <c r="F3" s="1930"/>
      <c r="G3" s="1930"/>
      <c r="H3" s="1930"/>
      <c r="I3" s="1930"/>
      <c r="J3" s="1930"/>
      <c r="K3" s="1930"/>
    </row>
    <row r="4" spans="1:11" ht="13.5" customHeight="1">
      <c r="A4" s="68" t="s">
        <v>130</v>
      </c>
      <c r="B4" s="64"/>
      <c r="C4" s="64"/>
      <c r="D4" s="64"/>
      <c r="E4" s="64"/>
      <c r="F4" s="64"/>
      <c r="G4" s="64"/>
      <c r="H4" s="64"/>
      <c r="I4" s="64"/>
      <c r="J4" s="1077"/>
      <c r="K4" s="64"/>
    </row>
    <row r="5" spans="1:11" ht="13.5" customHeight="1">
      <c r="A5" s="68" t="s">
        <v>613</v>
      </c>
      <c r="B5" s="64"/>
      <c r="C5" s="64"/>
      <c r="D5" s="64"/>
      <c r="E5" s="64"/>
      <c r="F5" s="64"/>
      <c r="G5" s="64"/>
      <c r="H5" s="64"/>
      <c r="I5" s="64"/>
      <c r="J5" s="1077"/>
      <c r="K5" s="64"/>
    </row>
    <row r="6" spans="1:11" ht="12.75">
      <c r="A6" s="68"/>
      <c r="B6" s="64"/>
      <c r="C6" s="64"/>
      <c r="D6" s="64"/>
      <c r="E6" s="64"/>
      <c r="F6" s="64"/>
      <c r="G6" s="64"/>
      <c r="H6" s="64"/>
      <c r="I6" s="1078"/>
      <c r="J6" s="1077"/>
      <c r="K6" s="64"/>
    </row>
    <row r="7" spans="9:11" ht="12.75">
      <c r="I7" s="1079" t="s">
        <v>131</v>
      </c>
      <c r="J7" s="1080"/>
      <c r="K7" s="1079" t="s">
        <v>132</v>
      </c>
    </row>
    <row r="8" spans="9:11" ht="13.5">
      <c r="I8" s="631" t="s">
        <v>911</v>
      </c>
      <c r="J8" s="1080"/>
      <c r="K8" s="631" t="s">
        <v>133</v>
      </c>
    </row>
    <row r="9" ht="12.75">
      <c r="J9" s="686"/>
    </row>
    <row r="10" spans="1:11" ht="14.25">
      <c r="A10" s="1" t="s">
        <v>912</v>
      </c>
      <c r="J10" s="686">
        <v>1</v>
      </c>
      <c r="K10" s="1081">
        <v>1000000</v>
      </c>
    </row>
    <row r="11" spans="1:11" ht="12.75">
      <c r="A11" s="137"/>
      <c r="B11" s="137"/>
      <c r="C11" s="137"/>
      <c r="D11" s="137"/>
      <c r="E11" s="137"/>
      <c r="J11" s="686"/>
      <c r="K11" s="1082"/>
    </row>
    <row r="12" spans="1:11" ht="12.75">
      <c r="A12" s="137" t="s">
        <v>134</v>
      </c>
      <c r="B12" s="137"/>
      <c r="C12" s="137"/>
      <c r="D12" s="137"/>
      <c r="E12" s="137"/>
      <c r="J12" s="686"/>
      <c r="K12" s="1082"/>
    </row>
    <row r="13" spans="1:11" ht="12.75">
      <c r="A13" s="137"/>
      <c r="B13" s="137"/>
      <c r="C13" s="137"/>
      <c r="D13" s="137"/>
      <c r="E13" s="137"/>
      <c r="J13" s="686"/>
      <c r="K13" s="1082"/>
    </row>
    <row r="14" spans="1:11" ht="12.75">
      <c r="A14" s="137" t="s">
        <v>135</v>
      </c>
      <c r="B14" s="137"/>
      <c r="C14" s="137"/>
      <c r="D14" s="137"/>
      <c r="E14" s="137"/>
      <c r="I14" s="1081"/>
      <c r="J14" s="686">
        <f>J10+1</f>
        <v>2</v>
      </c>
      <c r="K14" s="1083"/>
    </row>
    <row r="15" spans="1:11" ht="12.75">
      <c r="A15" s="137"/>
      <c r="B15" s="137"/>
      <c r="C15" s="137"/>
      <c r="D15" s="137"/>
      <c r="E15" s="137"/>
      <c r="I15" s="1083"/>
      <c r="J15" s="1084"/>
      <c r="K15" s="1083"/>
    </row>
    <row r="16" spans="1:11" ht="12.75">
      <c r="A16" s="137" t="s">
        <v>136</v>
      </c>
      <c r="B16" s="137"/>
      <c r="C16" s="137"/>
      <c r="D16" s="137"/>
      <c r="E16" s="137"/>
      <c r="I16" s="1081"/>
      <c r="J16" s="686">
        <f>J14+1</f>
        <v>3</v>
      </c>
      <c r="K16" s="1083"/>
    </row>
    <row r="17" spans="1:11" ht="12.75">
      <c r="A17" s="137"/>
      <c r="B17" s="137"/>
      <c r="C17" s="137"/>
      <c r="D17" s="137"/>
      <c r="E17" s="137"/>
      <c r="I17" s="1083"/>
      <c r="J17" s="686"/>
      <c r="K17" s="1083"/>
    </row>
    <row r="18" spans="1:11" ht="12.75">
      <c r="A18" s="137" t="s">
        <v>852</v>
      </c>
      <c r="B18" s="137"/>
      <c r="C18" s="137"/>
      <c r="D18" s="137"/>
      <c r="E18" s="137"/>
      <c r="I18" s="1081"/>
      <c r="J18" s="686">
        <f>+J16+1</f>
        <v>4</v>
      </c>
      <c r="K18" s="1081"/>
    </row>
    <row r="19" spans="1:11" ht="12.75">
      <c r="A19" s="137"/>
      <c r="B19" s="137"/>
      <c r="C19" s="137"/>
      <c r="D19" s="137"/>
      <c r="E19" s="137"/>
      <c r="I19" s="1083"/>
      <c r="J19" s="1084"/>
      <c r="K19" s="1083"/>
    </row>
    <row r="20" spans="2:11" ht="12.75">
      <c r="B20" s="137"/>
      <c r="C20" s="137"/>
      <c r="D20" s="137"/>
      <c r="E20" s="137"/>
      <c r="I20" s="1082"/>
      <c r="J20" s="686">
        <f>J18+1</f>
        <v>5</v>
      </c>
      <c r="K20" s="1081">
        <v>1000000</v>
      </c>
    </row>
    <row r="21" spans="1:11" ht="12.75">
      <c r="A21" s="137"/>
      <c r="B21" s="137"/>
      <c r="C21" s="137"/>
      <c r="D21" s="137"/>
      <c r="E21" s="137"/>
      <c r="I21" s="1082"/>
      <c r="J21" s="686"/>
      <c r="K21" s="1082"/>
    </row>
    <row r="22" spans="1:11" ht="12.75">
      <c r="A22" s="137" t="s">
        <v>853</v>
      </c>
      <c r="B22" s="137"/>
      <c r="C22" s="137"/>
      <c r="D22" s="137"/>
      <c r="E22" s="137"/>
      <c r="I22" s="1081" t="s">
        <v>212</v>
      </c>
      <c r="J22" s="686">
        <f>J20+1</f>
        <v>6</v>
      </c>
      <c r="K22" s="1081">
        <v>1000000</v>
      </c>
    </row>
    <row r="23" spans="1:11" ht="12.75">
      <c r="A23" s="137"/>
      <c r="B23" s="137"/>
      <c r="C23" s="137"/>
      <c r="D23" s="137"/>
      <c r="E23" s="137"/>
      <c r="J23" s="686"/>
      <c r="K23" s="1082"/>
    </row>
    <row r="24" spans="1:11" ht="13.5" thickBot="1">
      <c r="A24" s="137" t="s">
        <v>854</v>
      </c>
      <c r="B24" s="137"/>
      <c r="C24" s="137"/>
      <c r="D24" s="137"/>
      <c r="E24" s="137"/>
      <c r="J24" s="686">
        <f>J22+1</f>
        <v>7</v>
      </c>
      <c r="K24" s="1085"/>
    </row>
    <row r="25" ht="12.75">
      <c r="J25" s="686"/>
    </row>
    <row r="26" ht="12.75">
      <c r="J26" s="686"/>
    </row>
  </sheetData>
  <sheetProtection/>
  <mergeCells count="1">
    <mergeCell ref="A3:K3"/>
  </mergeCells>
  <printOptions/>
  <pageMargins left="0.3937007874015748" right="0.3937007874015748" top="0.5905511811023623" bottom="0.3937007874015748" header="0.5905511811023623" footer="0.3937007874015748"/>
  <pageSetup horizontalDpi="600" verticalDpi="600" orientation="portrait" r:id="rId1"/>
  <headerFooter alignWithMargins="0">
    <oddHeader>&amp;L&amp;9Organisme __&amp;UMunicipalité XYZ&amp;U_______________________&amp;R&amp;9Code géographique __&amp;U99999&amp;U_____</oddHeader>
    <oddFooter>&amp;LS47</oddFooter>
  </headerFooter>
</worksheet>
</file>

<file path=xl/worksheets/sheet62.xml><?xml version="1.0" encoding="utf-8"?>
<worksheet xmlns="http://schemas.openxmlformats.org/spreadsheetml/2006/main" xmlns:r="http://schemas.openxmlformats.org/officeDocument/2006/relationships">
  <sheetPr codeName="Feuil73"/>
  <dimension ref="A1:Q49"/>
  <sheetViews>
    <sheetView showZeros="0" zoomScalePageLayoutView="0" workbookViewId="0" topLeftCell="C1">
      <selection activeCell="R6" sqref="R6"/>
    </sheetView>
  </sheetViews>
  <sheetFormatPr defaultColWidth="11.421875" defaultRowHeight="12.75"/>
  <cols>
    <col min="1" max="1" width="2.7109375" style="1" customWidth="1"/>
    <col min="2" max="2" width="18.28125" style="1" customWidth="1"/>
    <col min="3" max="3" width="2.140625" style="1" customWidth="1"/>
    <col min="4" max="4" width="15.7109375" style="1" customWidth="1"/>
    <col min="5" max="5" width="2.140625" style="1" customWidth="1"/>
    <col min="6" max="6" width="15.7109375" style="1" customWidth="1"/>
    <col min="7" max="7" width="2.140625" style="1" customWidth="1"/>
    <col min="8" max="8" width="15.7109375" style="1" customWidth="1"/>
    <col min="9" max="9" width="2.140625" style="1" customWidth="1"/>
    <col min="10" max="10" width="15.7109375" style="1" customWidth="1"/>
    <col min="11" max="11" width="2.140625" style="1" customWidth="1"/>
    <col min="12" max="12" width="15.7109375" style="1" customWidth="1"/>
    <col min="13" max="13" width="2.140625" style="1" customWidth="1"/>
    <col min="14" max="14" width="15.7109375" style="1" customWidth="1"/>
    <col min="15" max="15" width="2.140625" style="1" customWidth="1"/>
    <col min="16" max="16" width="15.7109375" style="1" customWidth="1"/>
    <col min="17" max="16384" width="11.421875" style="1" customWidth="1"/>
  </cols>
  <sheetData>
    <row r="1" ht="12.75">
      <c r="A1" s="1974" t="s">
        <v>405</v>
      </c>
    </row>
    <row r="2" spans="1:15" ht="12.75" customHeight="1">
      <c r="A2" s="1974"/>
      <c r="B2" s="1086"/>
      <c r="C2" s="1087"/>
      <c r="D2" s="1088"/>
      <c r="E2" s="273"/>
      <c r="F2" s="1088"/>
      <c r="G2" s="273"/>
      <c r="H2" s="1088"/>
      <c r="I2" s="273"/>
      <c r="J2" s="1088"/>
      <c r="K2" s="273"/>
      <c r="L2" s="1088"/>
      <c r="M2" s="273"/>
      <c r="N2" s="1088"/>
      <c r="O2" s="1088"/>
    </row>
    <row r="3" spans="1:16" ht="12.75" customHeight="1">
      <c r="A3" s="1974"/>
      <c r="B3" s="1086"/>
      <c r="C3" s="1087"/>
      <c r="D3" s="1088"/>
      <c r="E3" s="273"/>
      <c r="F3" s="1088"/>
      <c r="G3" s="273"/>
      <c r="H3" s="1088"/>
      <c r="I3" s="273"/>
      <c r="J3" s="1977"/>
      <c r="K3" s="1977"/>
      <c r="L3" s="1977"/>
      <c r="M3" s="1977"/>
      <c r="N3" s="1977"/>
      <c r="O3" s="1977"/>
      <c r="P3" s="1977"/>
    </row>
    <row r="4" spans="1:17" ht="12.75">
      <c r="A4" s="1976" t="s">
        <v>1156</v>
      </c>
      <c r="B4" s="1976"/>
      <c r="C4" s="1976"/>
      <c r="D4" s="1976"/>
      <c r="E4" s="1976"/>
      <c r="F4" s="1976"/>
      <c r="G4" s="1976"/>
      <c r="H4" s="1976"/>
      <c r="I4" s="1976"/>
      <c r="J4" s="1976"/>
      <c r="K4" s="1976"/>
      <c r="L4" s="1976"/>
      <c r="M4" s="1976"/>
      <c r="N4" s="1976"/>
      <c r="O4" s="1976"/>
      <c r="P4" s="1976"/>
      <c r="Q4" s="144"/>
    </row>
    <row r="5" spans="1:17" ht="12.75">
      <c r="A5" s="1976" t="s">
        <v>613</v>
      </c>
      <c r="B5" s="1976"/>
      <c r="C5" s="1976"/>
      <c r="D5" s="1976"/>
      <c r="E5" s="1976"/>
      <c r="F5" s="1976"/>
      <c r="G5" s="1976"/>
      <c r="H5" s="1976"/>
      <c r="I5" s="1976"/>
      <c r="J5" s="1976"/>
      <c r="K5" s="1976"/>
      <c r="L5" s="1976"/>
      <c r="M5" s="1976"/>
      <c r="N5" s="1976"/>
      <c r="O5" s="1976"/>
      <c r="P5" s="1976"/>
      <c r="Q5" s="583"/>
    </row>
    <row r="6" spans="2:17" ht="12.75">
      <c r="B6" s="6"/>
      <c r="C6" s="1089"/>
      <c r="E6" s="1090"/>
      <c r="F6" s="289"/>
      <c r="G6" s="1091"/>
      <c r="H6" s="1091"/>
      <c r="I6" s="1091"/>
      <c r="J6" s="1091"/>
      <c r="K6" s="1091"/>
      <c r="L6" s="1091"/>
      <c r="M6" s="1091"/>
      <c r="N6" s="1091"/>
      <c r="O6" s="1091"/>
      <c r="Q6" s="583"/>
    </row>
    <row r="7" spans="1:16" ht="12.75">
      <c r="A7" s="19"/>
      <c r="B7" s="439"/>
      <c r="C7" s="1092"/>
      <c r="D7" s="290" t="s">
        <v>5</v>
      </c>
      <c r="E7" s="1093"/>
      <c r="F7" s="310" t="s">
        <v>855</v>
      </c>
      <c r="G7" s="1093"/>
      <c r="H7" s="1975" t="s">
        <v>856</v>
      </c>
      <c r="I7" s="1975"/>
      <c r="J7" s="1975"/>
      <c r="K7" s="1093"/>
      <c r="L7" s="292" t="s">
        <v>857</v>
      </c>
      <c r="M7" s="1093"/>
      <c r="N7" s="310" t="s">
        <v>1288</v>
      </c>
      <c r="O7" s="1093"/>
      <c r="P7" s="293" t="s">
        <v>5</v>
      </c>
    </row>
    <row r="8" spans="1:16" ht="12.75">
      <c r="A8" s="19"/>
      <c r="B8" s="439"/>
      <c r="C8" s="1092"/>
      <c r="D8" s="293" t="s">
        <v>858</v>
      </c>
      <c r="E8" s="1093"/>
      <c r="F8" s="310" t="s">
        <v>859</v>
      </c>
      <c r="G8" s="1093"/>
      <c r="H8" s="1094" t="s">
        <v>860</v>
      </c>
      <c r="I8" s="1093"/>
      <c r="J8" s="1094" t="s">
        <v>861</v>
      </c>
      <c r="K8" s="1093"/>
      <c r="L8" s="293" t="s">
        <v>373</v>
      </c>
      <c r="M8" s="1093"/>
      <c r="N8" s="1079"/>
      <c r="O8" s="290"/>
      <c r="P8" s="291" t="s">
        <v>8</v>
      </c>
    </row>
    <row r="9" spans="1:16" ht="12.75">
      <c r="A9" s="19"/>
      <c r="B9" s="439"/>
      <c r="C9" s="1092"/>
      <c r="D9" s="293"/>
      <c r="E9" s="1093"/>
      <c r="F9" s="310" t="s">
        <v>9</v>
      </c>
      <c r="G9" s="1093"/>
      <c r="H9" s="1094" t="s">
        <v>46</v>
      </c>
      <c r="I9" s="1093"/>
      <c r="J9" s="1094" t="s">
        <v>47</v>
      </c>
      <c r="K9" s="1093"/>
      <c r="L9" s="293"/>
      <c r="M9" s="1093"/>
      <c r="N9" s="1079"/>
      <c r="O9" s="290"/>
      <c r="P9" s="291"/>
    </row>
    <row r="10" spans="1:16" ht="13.5" thickBot="1">
      <c r="A10" s="19"/>
      <c r="B10" s="1095"/>
      <c r="C10" s="1096"/>
      <c r="D10" s="294"/>
      <c r="E10" s="1097"/>
      <c r="F10" s="1738" t="s">
        <v>1377</v>
      </c>
      <c r="G10" s="15"/>
      <c r="H10" s="15"/>
      <c r="I10" s="15"/>
      <c r="J10" s="15"/>
      <c r="K10" s="1097"/>
      <c r="L10" s="294"/>
      <c r="M10" s="1097"/>
      <c r="N10" s="1098"/>
      <c r="O10" s="295"/>
      <c r="P10" s="295"/>
    </row>
    <row r="11" spans="1:15" ht="12.75">
      <c r="A11" s="19"/>
      <c r="B11" s="694"/>
      <c r="C11" s="1092"/>
      <c r="D11" s="1099"/>
      <c r="E11" s="1100"/>
      <c r="F11" s="1099"/>
      <c r="G11" s="1100"/>
      <c r="H11" s="1099"/>
      <c r="I11" s="1100"/>
      <c r="J11" s="1099"/>
      <c r="K11" s="1100"/>
      <c r="L11" s="1099"/>
      <c r="M11" s="1100"/>
      <c r="N11" s="1099"/>
      <c r="O11" s="1100"/>
    </row>
    <row r="12" spans="1:16" ht="12.75">
      <c r="A12" s="500"/>
      <c r="B12" s="31" t="s">
        <v>1098</v>
      </c>
      <c r="C12" s="1101">
        <v>1</v>
      </c>
      <c r="D12" s="509">
        <v>2251545</v>
      </c>
      <c r="E12" s="273">
        <f>C12+1</f>
        <v>2</v>
      </c>
      <c r="F12" s="509"/>
      <c r="G12" s="273">
        <f>E12+1</f>
        <v>3</v>
      </c>
      <c r="H12" s="509"/>
      <c r="I12" s="273">
        <f>G12+1</f>
        <v>4</v>
      </c>
      <c r="J12" s="219">
        <v>864633</v>
      </c>
      <c r="K12" s="273">
        <f>I12+1</f>
        <v>5</v>
      </c>
      <c r="L12" s="112">
        <v>1449048</v>
      </c>
      <c r="M12" s="273">
        <f>K12+1</f>
        <v>6</v>
      </c>
      <c r="N12" s="112">
        <v>279628</v>
      </c>
      <c r="O12" s="273">
        <f>M12+1</f>
        <v>7</v>
      </c>
      <c r="P12" s="509">
        <f>D12+F12+H12+J12-L12-N12</f>
        <v>1387502</v>
      </c>
    </row>
    <row r="13" spans="1:16" ht="12.75">
      <c r="A13" s="500"/>
      <c r="B13" s="29"/>
      <c r="C13" s="513"/>
      <c r="D13" s="509"/>
      <c r="E13" s="38"/>
      <c r="F13" s="509"/>
      <c r="G13" s="38"/>
      <c r="H13" s="509"/>
      <c r="I13" s="38"/>
      <c r="J13" s="509"/>
      <c r="K13" s="38"/>
      <c r="L13" s="509"/>
      <c r="M13" s="38"/>
      <c r="N13" s="509"/>
      <c r="O13" s="38"/>
      <c r="P13" s="509"/>
    </row>
    <row r="14" spans="1:16" ht="12.75">
      <c r="A14" s="500"/>
      <c r="B14" s="31" t="s">
        <v>1099</v>
      </c>
      <c r="C14" s="513"/>
      <c r="D14" s="509"/>
      <c r="E14" s="38"/>
      <c r="F14" s="509"/>
      <c r="G14" s="38"/>
      <c r="H14" s="509"/>
      <c r="I14" s="38"/>
      <c r="J14" s="509"/>
      <c r="K14" s="38"/>
      <c r="L14" s="509"/>
      <c r="M14" s="38"/>
      <c r="N14" s="509"/>
      <c r="O14" s="1102"/>
      <c r="P14" s="509"/>
    </row>
    <row r="15" spans="1:16" ht="12.75">
      <c r="A15" s="500"/>
      <c r="B15" s="31" t="s">
        <v>1100</v>
      </c>
      <c r="C15" s="273">
        <f>O12+1</f>
        <v>8</v>
      </c>
      <c r="D15" s="509">
        <v>187609</v>
      </c>
      <c r="E15" s="273">
        <f>C15+1</f>
        <v>9</v>
      </c>
      <c r="F15" s="509"/>
      <c r="G15" s="273">
        <f>E15+1</f>
        <v>10</v>
      </c>
      <c r="H15" s="509"/>
      <c r="I15" s="273">
        <f>G15+1</f>
        <v>11</v>
      </c>
      <c r="J15" s="509"/>
      <c r="K15" s="273">
        <f>I15+1</f>
        <v>12</v>
      </c>
      <c r="L15" s="509">
        <v>103553</v>
      </c>
      <c r="M15" s="273">
        <f>K15+1</f>
        <v>13</v>
      </c>
      <c r="N15" s="509">
        <v>-279628</v>
      </c>
      <c r="O15" s="273">
        <f>M15+1</f>
        <v>14</v>
      </c>
      <c r="P15" s="509">
        <f>D15+F15+H15+J15-L15-N15</f>
        <v>363684</v>
      </c>
    </row>
    <row r="16" spans="1:16" ht="12.75">
      <c r="A16" s="500"/>
      <c r="B16" s="630"/>
      <c r="C16" s="274"/>
      <c r="D16" s="510"/>
      <c r="E16" s="274"/>
      <c r="F16" s="510"/>
      <c r="G16" s="274"/>
      <c r="H16" s="510"/>
      <c r="I16" s="274"/>
      <c r="J16" s="510"/>
      <c r="K16" s="274"/>
      <c r="L16" s="510"/>
      <c r="M16" s="274"/>
      <c r="N16" s="510"/>
      <c r="O16" s="274"/>
      <c r="P16" s="510"/>
    </row>
    <row r="17" spans="1:16" ht="12.75">
      <c r="A17" s="500"/>
      <c r="B17" s="1089"/>
      <c r="C17" s="38"/>
      <c r="D17" s="509"/>
      <c r="E17" s="273"/>
      <c r="F17" s="509"/>
      <c r="G17" s="273"/>
      <c r="H17" s="509"/>
      <c r="I17" s="273"/>
      <c r="J17" s="509"/>
      <c r="K17" s="273"/>
      <c r="L17" s="509"/>
      <c r="M17" s="273"/>
      <c r="N17" s="509"/>
      <c r="O17" s="273"/>
      <c r="P17" s="509"/>
    </row>
    <row r="18" spans="1:17" ht="13.5" thickBot="1">
      <c r="A18" s="500"/>
      <c r="B18" s="1103"/>
      <c r="C18" s="275">
        <f>O15+1</f>
        <v>15</v>
      </c>
      <c r="D18" s="511">
        <v>2439154</v>
      </c>
      <c r="E18" s="275">
        <f>C18+1</f>
        <v>16</v>
      </c>
      <c r="F18" s="1104">
        <f>F12+F15</f>
        <v>0</v>
      </c>
      <c r="G18" s="275">
        <f>E18+1</f>
        <v>17</v>
      </c>
      <c r="H18" s="1104">
        <f>H12+H15</f>
        <v>0</v>
      </c>
      <c r="I18" s="275">
        <f>G18+1</f>
        <v>18</v>
      </c>
      <c r="J18" s="511">
        <f>J12+J15</f>
        <v>864633</v>
      </c>
      <c r="K18" s="275">
        <f>I18+1</f>
        <v>19</v>
      </c>
      <c r="L18" s="511">
        <f>L12+L15</f>
        <v>1552601</v>
      </c>
      <c r="M18" s="275">
        <f>K18+1</f>
        <v>20</v>
      </c>
      <c r="N18" s="511">
        <f>N12+N15</f>
        <v>0</v>
      </c>
      <c r="O18" s="275">
        <f>M18+1</f>
        <v>21</v>
      </c>
      <c r="P18" s="511">
        <f>P12+P15</f>
        <v>1751186</v>
      </c>
      <c r="Q18" s="273"/>
    </row>
    <row r="19" spans="2:15" ht="12.75">
      <c r="B19" s="19"/>
      <c r="C19" s="273"/>
      <c r="D19" s="1105"/>
      <c r="E19" s="273"/>
      <c r="F19" s="1105"/>
      <c r="G19" s="273"/>
      <c r="H19" s="1105"/>
      <c r="I19" s="273"/>
      <c r="J19" s="1105"/>
      <c r="K19" s="273"/>
      <c r="L19" s="1089"/>
      <c r="M19" s="273"/>
      <c r="N19" s="1105"/>
      <c r="O19" s="1105"/>
    </row>
    <row r="20" spans="1:15" ht="12.75">
      <c r="A20" s="732"/>
      <c r="B20" s="19"/>
      <c r="C20" s="38"/>
      <c r="D20" s="1089"/>
      <c r="E20" s="38"/>
      <c r="F20" s="1105"/>
      <c r="G20" s="273"/>
      <c r="H20" s="1105"/>
      <c r="I20" s="273"/>
      <c r="J20" s="1105"/>
      <c r="K20" s="273"/>
      <c r="L20" s="1105"/>
      <c r="M20" s="273"/>
      <c r="N20" s="1105"/>
      <c r="O20" s="1105"/>
    </row>
    <row r="21" spans="1:15" ht="12.75">
      <c r="A21" s="19"/>
      <c r="B21" s="19"/>
      <c r="C21" s="38"/>
      <c r="D21" s="1089"/>
      <c r="E21" s="38"/>
      <c r="F21" s="1105"/>
      <c r="G21" s="273"/>
      <c r="H21" s="1105"/>
      <c r="I21" s="273"/>
      <c r="J21" s="1105"/>
      <c r="K21" s="273"/>
      <c r="L21" s="1105"/>
      <c r="M21" s="273"/>
      <c r="N21" s="1105"/>
      <c r="O21" s="1105"/>
    </row>
    <row r="22" spans="1:15" ht="12.75" customHeight="1">
      <c r="A22" s="19"/>
      <c r="B22" s="19"/>
      <c r="C22" s="273"/>
      <c r="D22" s="1105"/>
      <c r="E22" s="273"/>
      <c r="F22" s="1105"/>
      <c r="G22" s="273"/>
      <c r="H22" s="1105"/>
      <c r="I22" s="273"/>
      <c r="J22" s="1105"/>
      <c r="K22" s="273"/>
      <c r="L22" s="1105"/>
      <c r="M22" s="273"/>
      <c r="N22" s="1105"/>
      <c r="O22" s="1105"/>
    </row>
    <row r="23" spans="1:15" ht="12.75">
      <c r="A23" s="19"/>
      <c r="B23" s="19"/>
      <c r="C23" s="513"/>
      <c r="D23" s="444"/>
      <c r="E23" s="1101"/>
      <c r="F23" s="444"/>
      <c r="G23" s="1101"/>
      <c r="H23" s="444"/>
      <c r="I23" s="1101"/>
      <c r="J23" s="444"/>
      <c r="K23" s="1101"/>
      <c r="L23" s="444"/>
      <c r="M23" s="1101"/>
      <c r="N23" s="444"/>
      <c r="O23" s="444"/>
    </row>
    <row r="24" spans="3:15" ht="12.75">
      <c r="C24" s="514"/>
      <c r="D24" s="184"/>
      <c r="E24" s="1106"/>
      <c r="F24" s="184"/>
      <c r="G24" s="1106"/>
      <c r="H24" s="184"/>
      <c r="I24" s="1106"/>
      <c r="J24" s="184"/>
      <c r="K24" s="1106"/>
      <c r="L24" s="184"/>
      <c r="M24" s="1106"/>
      <c r="N24" s="184"/>
      <c r="O24" s="184"/>
    </row>
    <row r="25" spans="3:15" ht="15">
      <c r="C25" s="514"/>
      <c r="D25" s="184"/>
      <c r="E25" s="1106"/>
      <c r="F25" s="184"/>
      <c r="G25" s="1107"/>
      <c r="H25" s="184"/>
      <c r="I25" s="1106"/>
      <c r="J25" s="184"/>
      <c r="K25" s="1106"/>
      <c r="L25" s="184"/>
      <c r="M25" s="1106"/>
      <c r="N25" s="184"/>
      <c r="O25" s="184"/>
    </row>
    <row r="26" spans="3:15" ht="12.75" customHeight="1">
      <c r="C26" s="514"/>
      <c r="D26" s="184"/>
      <c r="E26" s="184"/>
      <c r="F26" s="184"/>
      <c r="G26" s="184"/>
      <c r="H26" s="184"/>
      <c r="I26" s="1106"/>
      <c r="J26" s="184"/>
      <c r="K26" s="1106"/>
      <c r="L26" s="184"/>
      <c r="M26" s="1106"/>
      <c r="N26" s="184"/>
      <c r="O26" s="184"/>
    </row>
    <row r="27" spans="4:15" ht="12.75">
      <c r="D27" s="184"/>
      <c r="E27" s="184"/>
      <c r="F27" s="184"/>
      <c r="G27" s="184"/>
      <c r="H27" s="184"/>
      <c r="I27" s="184"/>
      <c r="J27" s="184"/>
      <c r="K27" s="184"/>
      <c r="L27" s="184"/>
      <c r="M27" s="184"/>
      <c r="N27" s="184"/>
      <c r="O27" s="184"/>
    </row>
    <row r="28" spans="4:15" ht="12.75">
      <c r="D28" s="184"/>
      <c r="E28" s="184"/>
      <c r="F28" s="184"/>
      <c r="G28" s="184"/>
      <c r="H28" s="184"/>
      <c r="I28" s="184"/>
      <c r="J28" s="184"/>
      <c r="K28" s="184"/>
      <c r="L28" s="184"/>
      <c r="M28" s="184"/>
      <c r="N28" s="184"/>
      <c r="O28" s="184"/>
    </row>
    <row r="29" spans="4:15" ht="12.75">
      <c r="D29" s="184"/>
      <c r="E29" s="184"/>
      <c r="F29" s="184"/>
      <c r="G29" s="184"/>
      <c r="H29" s="184"/>
      <c r="I29" s="184"/>
      <c r="J29" s="184"/>
      <c r="K29" s="184"/>
      <c r="L29" s="184"/>
      <c r="M29" s="184"/>
      <c r="N29" s="184"/>
      <c r="O29" s="184"/>
    </row>
    <row r="30" spans="4:15" ht="12.75">
      <c r="D30" s="184"/>
      <c r="E30" s="184"/>
      <c r="F30" s="184"/>
      <c r="G30" s="184"/>
      <c r="H30" s="184"/>
      <c r="I30" s="184"/>
      <c r="J30" s="184"/>
      <c r="K30" s="184"/>
      <c r="L30" s="184"/>
      <c r="M30" s="184"/>
      <c r="N30" s="184"/>
      <c r="O30" s="184"/>
    </row>
    <row r="31" spans="4:15" ht="12.75">
      <c r="D31" s="184"/>
      <c r="E31" s="184"/>
      <c r="F31" s="184"/>
      <c r="G31" s="184"/>
      <c r="H31" s="184"/>
      <c r="I31" s="184"/>
      <c r="J31" s="184"/>
      <c r="K31" s="184"/>
      <c r="L31" s="184"/>
      <c r="M31" s="184"/>
      <c r="N31" s="184"/>
      <c r="O31" s="184"/>
    </row>
    <row r="32" spans="4:15" ht="12.75">
      <c r="D32" s="184"/>
      <c r="E32" s="184"/>
      <c r="F32" s="184"/>
      <c r="G32" s="184"/>
      <c r="H32" s="184"/>
      <c r="I32" s="184"/>
      <c r="J32" s="184"/>
      <c r="K32" s="184"/>
      <c r="L32" s="184"/>
      <c r="M32" s="184"/>
      <c r="N32" s="184"/>
      <c r="O32" s="184"/>
    </row>
    <row r="33" spans="4:15" ht="12.75">
      <c r="D33" s="184"/>
      <c r="E33" s="184"/>
      <c r="F33" s="184"/>
      <c r="G33" s="184"/>
      <c r="H33" s="184"/>
      <c r="I33" s="184"/>
      <c r="J33" s="184"/>
      <c r="K33" s="184"/>
      <c r="L33" s="184"/>
      <c r="M33" s="184"/>
      <c r="N33" s="184"/>
      <c r="O33" s="184"/>
    </row>
    <row r="34" spans="4:15" ht="12.75" customHeight="1">
      <c r="D34" s="184"/>
      <c r="E34" s="184"/>
      <c r="F34" s="184"/>
      <c r="G34" s="184"/>
      <c r="H34" s="184"/>
      <c r="I34" s="184"/>
      <c r="J34" s="184"/>
      <c r="K34" s="184"/>
      <c r="L34" s="184"/>
      <c r="M34" s="184"/>
      <c r="N34" s="184"/>
      <c r="O34" s="184"/>
    </row>
    <row r="35" spans="4:15" ht="12.75">
      <c r="D35" s="184"/>
      <c r="E35" s="184"/>
      <c r="F35" s="184"/>
      <c r="G35" s="184"/>
      <c r="H35" s="184"/>
      <c r="I35" s="184"/>
      <c r="J35" s="184"/>
      <c r="K35" s="184"/>
      <c r="L35" s="184"/>
      <c r="M35" s="184"/>
      <c r="N35" s="184"/>
      <c r="O35" s="184"/>
    </row>
    <row r="36" spans="4:15" ht="12.75">
      <c r="D36" s="184"/>
      <c r="E36" s="184"/>
      <c r="F36" s="184"/>
      <c r="G36" s="184"/>
      <c r="H36" s="184"/>
      <c r="I36" s="184"/>
      <c r="J36" s="184"/>
      <c r="K36" s="184"/>
      <c r="L36" s="184"/>
      <c r="M36" s="184"/>
      <c r="N36" s="184"/>
      <c r="O36" s="184"/>
    </row>
    <row r="37" spans="4:15" ht="12.75">
      <c r="D37" s="184"/>
      <c r="E37" s="184"/>
      <c r="F37" s="184"/>
      <c r="G37" s="184"/>
      <c r="H37" s="184"/>
      <c r="I37" s="184"/>
      <c r="J37" s="184"/>
      <c r="K37" s="184"/>
      <c r="L37" s="184"/>
      <c r="M37" s="184"/>
      <c r="N37" s="184"/>
      <c r="O37" s="184"/>
    </row>
    <row r="38" spans="4:15" ht="12.75">
      <c r="D38" s="184"/>
      <c r="E38" s="184"/>
      <c r="F38" s="184"/>
      <c r="G38" s="184"/>
      <c r="H38" s="184"/>
      <c r="I38" s="184"/>
      <c r="J38" s="184"/>
      <c r="K38" s="184"/>
      <c r="L38" s="184"/>
      <c r="M38" s="184"/>
      <c r="N38" s="184"/>
      <c r="O38" s="184"/>
    </row>
    <row r="39" spans="4:15" ht="12.75">
      <c r="D39" s="184"/>
      <c r="E39" s="184"/>
      <c r="F39" s="184"/>
      <c r="G39" s="184"/>
      <c r="H39" s="184"/>
      <c r="I39" s="184"/>
      <c r="J39" s="184"/>
      <c r="K39" s="184"/>
      <c r="L39" s="184"/>
      <c r="M39" s="184"/>
      <c r="N39" s="184"/>
      <c r="O39" s="184"/>
    </row>
    <row r="40" spans="4:15" ht="12.75">
      <c r="D40" s="184"/>
      <c r="E40" s="184"/>
      <c r="F40" s="184"/>
      <c r="G40" s="184"/>
      <c r="H40" s="184"/>
      <c r="I40" s="184"/>
      <c r="J40" s="184"/>
      <c r="K40" s="184"/>
      <c r="L40" s="184"/>
      <c r="M40" s="184"/>
      <c r="N40" s="184"/>
      <c r="O40" s="184"/>
    </row>
    <row r="41" spans="4:15" ht="12.75">
      <c r="D41" s="184"/>
      <c r="E41" s="184"/>
      <c r="F41" s="184"/>
      <c r="G41" s="184"/>
      <c r="H41" s="184"/>
      <c r="I41" s="184"/>
      <c r="J41" s="184"/>
      <c r="K41" s="184"/>
      <c r="L41" s="184"/>
      <c r="M41" s="184"/>
      <c r="N41" s="184"/>
      <c r="O41" s="184"/>
    </row>
    <row r="42" spans="1:15" ht="12.75">
      <c r="A42" s="1974"/>
      <c r="D42" s="184"/>
      <c r="E42" s="184"/>
      <c r="F42" s="184"/>
      <c r="G42" s="184"/>
      <c r="H42" s="184"/>
      <c r="I42" s="184"/>
      <c r="J42" s="184"/>
      <c r="K42" s="184"/>
      <c r="L42" s="184"/>
      <c r="M42" s="184"/>
      <c r="N42" s="184"/>
      <c r="O42" s="184"/>
    </row>
    <row r="43" spans="1:15" ht="12.75">
      <c r="A43" s="1974"/>
      <c r="D43" s="184"/>
      <c r="E43" s="184"/>
      <c r="F43" s="184"/>
      <c r="G43" s="184"/>
      <c r="H43" s="184"/>
      <c r="I43" s="184"/>
      <c r="J43" s="184"/>
      <c r="K43" s="184"/>
      <c r="L43" s="184"/>
      <c r="M43" s="184"/>
      <c r="N43" s="184"/>
      <c r="O43" s="184"/>
    </row>
    <row r="44" spans="4:15" ht="12.75">
      <c r="D44" s="184"/>
      <c r="E44" s="184"/>
      <c r="F44" s="184"/>
      <c r="G44" s="184"/>
      <c r="H44" s="184"/>
      <c r="I44" s="184"/>
      <c r="J44" s="184"/>
      <c r="K44" s="184"/>
      <c r="L44" s="184"/>
      <c r="M44" s="184"/>
      <c r="N44" s="184"/>
      <c r="O44" s="184"/>
    </row>
    <row r="46" spans="4:15" ht="12.75">
      <c r="D46" s="184"/>
      <c r="E46" s="184"/>
      <c r="F46" s="184"/>
      <c r="G46" s="184"/>
      <c r="H46" s="184"/>
      <c r="I46" s="184"/>
      <c r="J46" s="184"/>
      <c r="K46" s="184"/>
      <c r="L46" s="184"/>
      <c r="M46" s="184"/>
      <c r="N46" s="184"/>
      <c r="O46" s="184"/>
    </row>
    <row r="47" spans="4:15" ht="12.75">
      <c r="D47" s="184"/>
      <c r="E47" s="184"/>
      <c r="F47" s="184"/>
      <c r="G47" s="184"/>
      <c r="H47" s="184"/>
      <c r="I47" s="184"/>
      <c r="J47" s="184"/>
      <c r="K47" s="184"/>
      <c r="L47" s="184"/>
      <c r="M47" s="184"/>
      <c r="N47" s="184"/>
      <c r="O47" s="184"/>
    </row>
    <row r="48" spans="4:15" ht="12.75">
      <c r="D48" s="184"/>
      <c r="E48" s="184"/>
      <c r="F48" s="184"/>
      <c r="G48" s="184"/>
      <c r="H48" s="184"/>
      <c r="I48" s="184"/>
      <c r="J48" s="184"/>
      <c r="K48" s="184"/>
      <c r="L48" s="184"/>
      <c r="M48" s="184"/>
      <c r="N48" s="184"/>
      <c r="O48" s="184"/>
    </row>
    <row r="49" spans="4:15" ht="15" customHeight="1">
      <c r="D49" s="184"/>
      <c r="E49" s="184"/>
      <c r="F49" s="184"/>
      <c r="G49" s="184"/>
      <c r="H49" s="184"/>
      <c r="I49" s="184"/>
      <c r="J49" s="184"/>
      <c r="K49" s="184"/>
      <c r="L49" s="184"/>
      <c r="M49" s="184"/>
      <c r="N49" s="184"/>
      <c r="O49" s="184"/>
    </row>
  </sheetData>
  <sheetProtection/>
  <mergeCells count="6">
    <mergeCell ref="A42:A43"/>
    <mergeCell ref="A1:A3"/>
    <mergeCell ref="H7:J7"/>
    <mergeCell ref="A4:P4"/>
    <mergeCell ref="A5:P5"/>
    <mergeCell ref="J3:P3"/>
  </mergeCells>
  <printOptions/>
  <pageMargins left="0.3937007874015748" right="0.3937007874015748" top="0.5905511811023623" bottom="0.3937007874015748" header="0.5905511811023623" footer="0.3937007874015748"/>
  <pageSetup horizontalDpi="600" verticalDpi="600" orientation="landscape" scale="90" r:id="rId1"/>
  <headerFooter alignWithMargins="0">
    <oddHeader>&amp;L&amp;9Organisme __&amp;UMunicipalité XYZ&amp;U_______________________&amp;R&amp;9Code géographique __&amp;U99999&amp;U_____</oddHeader>
  </headerFooter>
</worksheet>
</file>

<file path=xl/worksheets/sheet63.xml><?xml version="1.0" encoding="utf-8"?>
<worksheet xmlns="http://schemas.openxmlformats.org/spreadsheetml/2006/main" xmlns:r="http://schemas.openxmlformats.org/officeDocument/2006/relationships">
  <sheetPr codeName="Feuil13"/>
  <dimension ref="A2:L56"/>
  <sheetViews>
    <sheetView zoomScalePageLayoutView="0" workbookViewId="0" topLeftCell="A1">
      <selection activeCell="A1" sqref="A1:A16384"/>
    </sheetView>
  </sheetViews>
  <sheetFormatPr defaultColWidth="11.421875" defaultRowHeight="12.75"/>
  <cols>
    <col min="1" max="1" width="11.421875" style="56" customWidth="1"/>
    <col min="2" max="2" width="30.8515625" style="56" customWidth="1"/>
    <col min="3" max="3" width="2.421875" style="56" customWidth="1"/>
    <col min="4" max="4" width="1.28515625" style="56" customWidth="1"/>
    <col min="5" max="5" width="15.7109375" style="56" customWidth="1"/>
    <col min="6" max="7" width="1.28515625" style="56" customWidth="1"/>
    <col min="8" max="8" width="15.7109375" style="549" customWidth="1"/>
    <col min="9" max="9" width="1.57421875" style="549" customWidth="1"/>
    <col min="10" max="10" width="1.28515625" style="549" customWidth="1"/>
    <col min="11" max="11" width="15.7109375" style="549" customWidth="1"/>
    <col min="12" max="12" width="1.28515625" style="549" customWidth="1"/>
    <col min="13" max="16384" width="11.421875" style="56" customWidth="1"/>
  </cols>
  <sheetData>
    <row r="2" ht="12.75">
      <c r="A2" s="1"/>
    </row>
    <row r="3" spans="1:12" ht="12.75">
      <c r="A3" s="1930" t="s">
        <v>406</v>
      </c>
      <c r="B3" s="1930"/>
      <c r="C3" s="1930"/>
      <c r="D3" s="1930"/>
      <c r="E3" s="1930"/>
      <c r="F3" s="1930"/>
      <c r="G3" s="1930"/>
      <c r="H3" s="1930"/>
      <c r="I3" s="1930"/>
      <c r="J3" s="1930"/>
      <c r="K3" s="1930"/>
      <c r="L3" s="1930"/>
    </row>
    <row r="4" spans="1:12" ht="12.75">
      <c r="A4" s="1930" t="s">
        <v>613</v>
      </c>
      <c r="B4" s="1930"/>
      <c r="C4" s="1930"/>
      <c r="D4" s="1930"/>
      <c r="E4" s="1930"/>
      <c r="F4" s="1930"/>
      <c r="G4" s="1930"/>
      <c r="H4" s="1930"/>
      <c r="I4" s="1930"/>
      <c r="J4" s="1930"/>
      <c r="K4" s="1930"/>
      <c r="L4" s="1930"/>
    </row>
    <row r="6" spans="5:11" ht="12.75" customHeight="1">
      <c r="E6" s="1902">
        <v>2009</v>
      </c>
      <c r="F6" s="1902"/>
      <c r="G6" s="1902"/>
      <c r="H6" s="1902"/>
      <c r="K6" s="1166">
        <v>2008</v>
      </c>
    </row>
    <row r="7" spans="1:12" ht="13.5" customHeight="1" thickBot="1">
      <c r="A7" s="1169"/>
      <c r="B7" s="1169"/>
      <c r="C7" s="1170"/>
      <c r="D7" s="1170"/>
      <c r="E7" s="619" t="s">
        <v>1325</v>
      </c>
      <c r="F7" s="1171"/>
      <c r="G7" s="1171"/>
      <c r="H7" s="1138" t="s">
        <v>616</v>
      </c>
      <c r="I7" s="1172"/>
      <c r="J7" s="1172"/>
      <c r="K7" s="691" t="s">
        <v>616</v>
      </c>
      <c r="L7" s="1551"/>
    </row>
    <row r="8" spans="1:12" ht="12" customHeight="1">
      <c r="A8" s="541"/>
      <c r="C8" s="1167"/>
      <c r="D8" s="1167"/>
      <c r="E8" s="304"/>
      <c r="F8" s="1168"/>
      <c r="G8" s="1168"/>
      <c r="H8" s="599"/>
      <c r="I8" s="1173"/>
      <c r="J8" s="1173"/>
      <c r="K8" s="1174"/>
      <c r="L8" s="1174"/>
    </row>
    <row r="9" spans="1:12" ht="12" customHeight="1">
      <c r="A9" s="50" t="s">
        <v>1294</v>
      </c>
      <c r="E9" s="304"/>
      <c r="F9" s="1168"/>
      <c r="G9" s="1168"/>
      <c r="H9" s="1174"/>
      <c r="I9" s="1175"/>
      <c r="J9" s="1175"/>
      <c r="K9" s="182"/>
      <c r="L9" s="182"/>
    </row>
    <row r="10" spans="1:12" ht="12" customHeight="1">
      <c r="A10" s="19" t="s">
        <v>478</v>
      </c>
      <c r="C10" s="1176"/>
      <c r="D10" s="1176"/>
      <c r="E10" s="1177"/>
      <c r="F10" s="1060"/>
      <c r="G10" s="1060"/>
      <c r="H10" s="643"/>
      <c r="K10" s="572"/>
      <c r="L10" s="548"/>
    </row>
    <row r="11" spans="1:12" ht="12" customHeight="1">
      <c r="A11" s="19" t="s">
        <v>479</v>
      </c>
      <c r="C11" s="1176">
        <v>1</v>
      </c>
      <c r="D11" s="1176"/>
      <c r="E11" s="1178"/>
      <c r="F11" s="1060"/>
      <c r="G11" s="1060"/>
      <c r="H11" s="1179"/>
      <c r="K11" s="1180"/>
      <c r="L11" s="548"/>
    </row>
    <row r="12" spans="1:12" ht="12" customHeight="1">
      <c r="A12" s="19" t="s">
        <v>480</v>
      </c>
      <c r="C12" s="1176">
        <f>C11+1</f>
        <v>2</v>
      </c>
      <c r="D12" s="1176"/>
      <c r="E12" s="1178"/>
      <c r="F12" s="1060"/>
      <c r="G12" s="1060"/>
      <c r="H12" s="1179"/>
      <c r="K12" s="1180"/>
      <c r="L12" s="1181"/>
    </row>
    <row r="13" spans="1:12" ht="12" customHeight="1">
      <c r="A13" s="19" t="s">
        <v>481</v>
      </c>
      <c r="B13" s="541"/>
      <c r="C13" s="1176">
        <f>C12+1</f>
        <v>3</v>
      </c>
      <c r="D13" s="1176"/>
      <c r="E13" s="1111"/>
      <c r="F13" s="146"/>
      <c r="G13" s="146"/>
      <c r="H13" s="1182"/>
      <c r="I13" s="551"/>
      <c r="J13" s="551"/>
      <c r="K13" s="1180"/>
      <c r="L13" s="1183"/>
    </row>
    <row r="14" spans="1:12" ht="12" customHeight="1">
      <c r="A14" s="19" t="s">
        <v>255</v>
      </c>
      <c r="B14" s="541"/>
      <c r="C14" s="1176">
        <f>C13+1</f>
        <v>4</v>
      </c>
      <c r="D14" s="1176"/>
      <c r="E14" s="1111"/>
      <c r="F14" s="146"/>
      <c r="G14" s="146"/>
      <c r="H14" s="1179"/>
      <c r="I14" s="551"/>
      <c r="J14" s="551"/>
      <c r="K14" s="428"/>
      <c r="L14" s="1183"/>
    </row>
    <row r="15" spans="1:12" ht="12" customHeight="1">
      <c r="A15" s="19" t="s">
        <v>1165</v>
      </c>
      <c r="B15" s="541"/>
      <c r="C15" s="1176">
        <f>C14+1</f>
        <v>5</v>
      </c>
      <c r="D15" s="1176"/>
      <c r="E15" s="1111"/>
      <c r="F15" s="146"/>
      <c r="G15" s="146"/>
      <c r="H15" s="1179"/>
      <c r="I15" s="551"/>
      <c r="J15" s="551"/>
      <c r="K15" s="428"/>
      <c r="L15" s="1183"/>
    </row>
    <row r="16" spans="1:12" ht="12" customHeight="1">
      <c r="A16" s="545"/>
      <c r="B16" s="545"/>
      <c r="C16" s="1184">
        <f>C15+1</f>
        <v>6</v>
      </c>
      <c r="D16" s="1184"/>
      <c r="E16" s="1185"/>
      <c r="F16" s="1186"/>
      <c r="G16" s="1186"/>
      <c r="H16" s="1187"/>
      <c r="I16" s="1188"/>
      <c r="J16" s="1188"/>
      <c r="K16" s="1189"/>
      <c r="L16" s="1190"/>
    </row>
    <row r="17" spans="1:12" ht="12" customHeight="1">
      <c r="A17" s="541"/>
      <c r="B17" s="541"/>
      <c r="C17" s="154"/>
      <c r="D17" s="154"/>
      <c r="E17" s="1111"/>
      <c r="F17" s="146"/>
      <c r="G17" s="146"/>
      <c r="H17" s="1191"/>
      <c r="I17" s="551"/>
      <c r="J17" s="551"/>
      <c r="K17" s="428"/>
      <c r="L17" s="1183"/>
    </row>
    <row r="18" spans="1:12" ht="12" customHeight="1">
      <c r="A18" s="50" t="s">
        <v>1295</v>
      </c>
      <c r="C18" s="1176"/>
      <c r="D18" s="1176"/>
      <c r="E18" s="1178"/>
      <c r="F18" s="1060"/>
      <c r="G18" s="1060"/>
      <c r="H18" s="1191"/>
      <c r="K18" s="428"/>
      <c r="L18" s="1183"/>
    </row>
    <row r="19" spans="1:12" ht="12" customHeight="1">
      <c r="A19" s="19" t="s">
        <v>1166</v>
      </c>
      <c r="C19" s="1176">
        <f>C16+1</f>
        <v>7</v>
      </c>
      <c r="D19" s="1176"/>
      <c r="E19" s="1178"/>
      <c r="F19" s="1060"/>
      <c r="G19" s="1060"/>
      <c r="H19" s="1179"/>
      <c r="K19" s="1180"/>
      <c r="L19" s="1181"/>
    </row>
    <row r="20" spans="1:12" ht="12" customHeight="1">
      <c r="A20" s="19" t="s">
        <v>1167</v>
      </c>
      <c r="C20" s="1176">
        <f aca="true" t="shared" si="0" ref="C20:C25">C19+1</f>
        <v>8</v>
      </c>
      <c r="D20" s="1176"/>
      <c r="E20" s="1178"/>
      <c r="F20" s="1060"/>
      <c r="G20" s="1060"/>
      <c r="H20" s="1179"/>
      <c r="K20" s="1180"/>
      <c r="L20" s="1181"/>
    </row>
    <row r="21" spans="1:12" ht="12" customHeight="1">
      <c r="A21" s="19" t="s">
        <v>1168</v>
      </c>
      <c r="C21" s="1176">
        <f t="shared" si="0"/>
        <v>9</v>
      </c>
      <c r="D21" s="1176"/>
      <c r="E21" s="1178"/>
      <c r="F21" s="1060"/>
      <c r="G21" s="1060"/>
      <c r="H21" s="1179"/>
      <c r="K21" s="1180"/>
      <c r="L21" s="1181"/>
    </row>
    <row r="22" spans="1:12" ht="12" customHeight="1">
      <c r="A22" s="19" t="s">
        <v>1169</v>
      </c>
      <c r="C22" s="1176">
        <f t="shared" si="0"/>
        <v>10</v>
      </c>
      <c r="D22" s="1176"/>
      <c r="E22" s="1178"/>
      <c r="F22" s="1060"/>
      <c r="G22" s="1060"/>
      <c r="H22" s="1179"/>
      <c r="K22" s="1180"/>
      <c r="L22" s="1181"/>
    </row>
    <row r="23" spans="1:12" ht="12" customHeight="1">
      <c r="A23" s="541" t="s">
        <v>1296</v>
      </c>
      <c r="B23" s="541"/>
      <c r="C23" s="154">
        <f t="shared" si="0"/>
        <v>11</v>
      </c>
      <c r="D23" s="154"/>
      <c r="E23" s="1111"/>
      <c r="F23" s="146"/>
      <c r="G23" s="146"/>
      <c r="H23" s="1179"/>
      <c r="I23" s="551"/>
      <c r="J23" s="551"/>
      <c r="K23" s="428"/>
      <c r="L23" s="1183"/>
    </row>
    <row r="24" spans="1:12" ht="12" customHeight="1">
      <c r="A24" s="542" t="s">
        <v>147</v>
      </c>
      <c r="B24" s="542"/>
      <c r="C24" s="1192">
        <f t="shared" si="0"/>
        <v>12</v>
      </c>
      <c r="D24" s="1192"/>
      <c r="E24" s="1193"/>
      <c r="F24" s="1165"/>
      <c r="G24" s="1165"/>
      <c r="H24" s="1194"/>
      <c r="I24" s="1195"/>
      <c r="J24" s="1195"/>
      <c r="K24" s="1196"/>
      <c r="L24" s="1197"/>
    </row>
    <row r="25" spans="1:12" ht="12" customHeight="1">
      <c r="A25" s="19"/>
      <c r="B25" s="541"/>
      <c r="C25" s="1176">
        <f t="shared" si="0"/>
        <v>13</v>
      </c>
      <c r="D25" s="1176"/>
      <c r="E25" s="1111"/>
      <c r="F25" s="146"/>
      <c r="G25" s="146"/>
      <c r="H25" s="1179"/>
      <c r="I25" s="551"/>
      <c r="J25" s="551"/>
      <c r="K25" s="428"/>
      <c r="L25" s="1183"/>
    </row>
    <row r="26" spans="1:12" ht="12" customHeight="1">
      <c r="A26" s="19" t="s">
        <v>463</v>
      </c>
      <c r="B26" s="541"/>
      <c r="C26" s="154"/>
      <c r="D26" s="154"/>
      <c r="E26" s="1111"/>
      <c r="F26" s="146"/>
      <c r="G26" s="146"/>
      <c r="H26" s="1179"/>
      <c r="I26" s="551"/>
      <c r="J26" s="551"/>
      <c r="K26" s="428"/>
      <c r="L26" s="1183"/>
    </row>
    <row r="27" spans="1:12" ht="12" customHeight="1">
      <c r="A27" s="47" t="s">
        <v>464</v>
      </c>
      <c r="B27" s="542"/>
      <c r="C27" s="1192">
        <f>C25+1</f>
        <v>14</v>
      </c>
      <c r="D27" s="1198" t="s">
        <v>1279</v>
      </c>
      <c r="E27" s="1193"/>
      <c r="F27" s="547" t="s">
        <v>1280</v>
      </c>
      <c r="G27" s="547" t="s">
        <v>1279</v>
      </c>
      <c r="H27" s="1199"/>
      <c r="I27" s="706" t="s">
        <v>1280</v>
      </c>
      <c r="J27" s="706" t="s">
        <v>1279</v>
      </c>
      <c r="K27" s="1196"/>
      <c r="L27" s="1200" t="s">
        <v>1280</v>
      </c>
    </row>
    <row r="28" spans="1:12" ht="12" customHeight="1">
      <c r="A28" s="545"/>
      <c r="B28" s="545"/>
      <c r="C28" s="1184">
        <f>C27+1</f>
        <v>15</v>
      </c>
      <c r="D28" s="1184"/>
      <c r="E28" s="1185"/>
      <c r="F28" s="1186"/>
      <c r="G28" s="1186"/>
      <c r="H28" s="1187"/>
      <c r="I28" s="96"/>
      <c r="J28" s="96"/>
      <c r="K28" s="1201"/>
      <c r="L28" s="545"/>
    </row>
    <row r="29" spans="1:12" ht="12" customHeight="1">
      <c r="A29" s="52" t="s">
        <v>1170</v>
      </c>
      <c r="B29" s="541"/>
      <c r="C29" s="154"/>
      <c r="D29" s="154"/>
      <c r="E29" s="1111"/>
      <c r="F29" s="146"/>
      <c r="G29" s="146"/>
      <c r="H29" s="1179"/>
      <c r="I29" s="120"/>
      <c r="J29" s="120"/>
      <c r="K29" s="1202"/>
      <c r="L29" s="541"/>
    </row>
    <row r="30" spans="1:12" ht="12" customHeight="1">
      <c r="A30" s="46" t="s">
        <v>1171</v>
      </c>
      <c r="B30" s="542"/>
      <c r="C30" s="1192">
        <f>C28+1</f>
        <v>16</v>
      </c>
      <c r="D30" s="1192"/>
      <c r="E30" s="1203"/>
      <c r="F30" s="1165"/>
      <c r="G30" s="1165"/>
      <c r="H30" s="1204"/>
      <c r="I30" s="542"/>
      <c r="J30" s="542"/>
      <c r="K30" s="1205"/>
      <c r="L30" s="542"/>
    </row>
    <row r="31" spans="1:12" ht="12" customHeight="1">
      <c r="A31" s="52"/>
      <c r="B31" s="541"/>
      <c r="C31" s="154"/>
      <c r="D31" s="154"/>
      <c r="E31" s="1111"/>
      <c r="F31" s="146"/>
      <c r="G31" s="146"/>
      <c r="H31" s="1206"/>
      <c r="I31" s="541"/>
      <c r="J31" s="541"/>
      <c r="K31" s="428"/>
      <c r="L31" s="541"/>
    </row>
    <row r="32" spans="1:11" ht="12.75">
      <c r="A32" s="21" t="s">
        <v>432</v>
      </c>
      <c r="C32" s="1176"/>
      <c r="D32" s="1176"/>
      <c r="E32" s="1207"/>
      <c r="H32" s="1207"/>
      <c r="K32" s="1207"/>
    </row>
    <row r="33" spans="1:11" ht="12.75">
      <c r="A33" s="145" t="s">
        <v>1297</v>
      </c>
      <c r="B33" s="197"/>
      <c r="C33" s="1176"/>
      <c r="D33" s="1176"/>
      <c r="E33" s="1207"/>
      <c r="H33" s="1207"/>
      <c r="K33" s="1207"/>
    </row>
    <row r="34" spans="1:11" ht="12.75">
      <c r="A34" s="4" t="s">
        <v>1298</v>
      </c>
      <c r="C34" s="1176"/>
      <c r="D34" s="1176"/>
      <c r="E34" s="1207"/>
      <c r="H34" s="1207"/>
      <c r="K34" s="1207"/>
    </row>
    <row r="35" spans="1:11" ht="12.75">
      <c r="A35" s="31" t="s">
        <v>1299</v>
      </c>
      <c r="C35" s="1176">
        <f>C30+1</f>
        <v>17</v>
      </c>
      <c r="D35" s="1176"/>
      <c r="E35" s="1207"/>
      <c r="H35" s="1207"/>
      <c r="K35" s="1207"/>
    </row>
    <row r="36" spans="1:11" ht="12.75">
      <c r="A36" s="31" t="s">
        <v>1335</v>
      </c>
      <c r="C36" s="1176">
        <f>C35+1</f>
        <v>18</v>
      </c>
      <c r="D36" s="1176"/>
      <c r="E36" s="1207"/>
      <c r="H36" s="1207"/>
      <c r="K36" s="1207"/>
    </row>
    <row r="37" spans="1:11" ht="12.75">
      <c r="A37" s="31" t="s">
        <v>1336</v>
      </c>
      <c r="C37" s="1176">
        <f>C36+1</f>
        <v>19</v>
      </c>
      <c r="D37" s="1176"/>
      <c r="E37" s="1207"/>
      <c r="H37" s="1207"/>
      <c r="K37" s="1207"/>
    </row>
    <row r="38" spans="1:11" ht="12.75">
      <c r="A38" s="31" t="s">
        <v>749</v>
      </c>
      <c r="C38" s="1176">
        <f>C37+1</f>
        <v>20</v>
      </c>
      <c r="D38" s="1176"/>
      <c r="E38" s="1207"/>
      <c r="H38" s="1207"/>
      <c r="K38" s="1207"/>
    </row>
    <row r="39" spans="1:12" ht="12.75">
      <c r="A39" s="32"/>
      <c r="B39" s="545"/>
      <c r="C39" s="1184">
        <f>C38+1</f>
        <v>21</v>
      </c>
      <c r="D39" s="1184"/>
      <c r="E39" s="1208"/>
      <c r="F39" s="545"/>
      <c r="G39" s="545"/>
      <c r="H39" s="1208"/>
      <c r="I39" s="1188"/>
      <c r="J39" s="1188"/>
      <c r="K39" s="1208"/>
      <c r="L39" s="1188"/>
    </row>
    <row r="40" spans="1:11" ht="12.75">
      <c r="A40" s="4" t="s">
        <v>282</v>
      </c>
      <c r="C40" s="1176"/>
      <c r="D40" s="1176"/>
      <c r="E40" s="1207"/>
      <c r="H40" s="1207"/>
      <c r="K40" s="1207"/>
    </row>
    <row r="41" spans="1:11" ht="12.75">
      <c r="A41" s="63" t="s">
        <v>462</v>
      </c>
      <c r="C41" s="1176"/>
      <c r="D41" s="1176"/>
      <c r="E41" s="1207"/>
      <c r="H41" s="1207"/>
      <c r="K41" s="1207"/>
    </row>
    <row r="42" spans="1:11" ht="12.75">
      <c r="A42" s="63" t="s">
        <v>46</v>
      </c>
      <c r="C42" s="1176">
        <f>C39+1</f>
        <v>22</v>
      </c>
      <c r="D42" s="1176"/>
      <c r="E42" s="1207"/>
      <c r="H42" s="1207"/>
      <c r="K42" s="1207"/>
    </row>
    <row r="43" spans="1:12" ht="12.75">
      <c r="A43" s="63" t="s">
        <v>660</v>
      </c>
      <c r="C43" s="1176">
        <f>C42+1</f>
        <v>23</v>
      </c>
      <c r="D43" s="1209" t="s">
        <v>1279</v>
      </c>
      <c r="E43" s="1207"/>
      <c r="F43" s="1" t="s">
        <v>1280</v>
      </c>
      <c r="G43" s="1" t="s">
        <v>1279</v>
      </c>
      <c r="H43" s="1207"/>
      <c r="I43" s="707" t="s">
        <v>1280</v>
      </c>
      <c r="J43" s="707" t="s">
        <v>1279</v>
      </c>
      <c r="K43" s="1207"/>
      <c r="L43" s="707" t="s">
        <v>1280</v>
      </c>
    </row>
    <row r="44" spans="1:12" ht="12.75">
      <c r="A44" s="654"/>
      <c r="B44" s="545"/>
      <c r="C44" s="1184">
        <f>C43+1</f>
        <v>24</v>
      </c>
      <c r="D44" s="1184"/>
      <c r="E44" s="1208"/>
      <c r="F44" s="545"/>
      <c r="G44" s="545"/>
      <c r="H44" s="1208"/>
      <c r="I44" s="1188"/>
      <c r="J44" s="1188"/>
      <c r="K44" s="1208"/>
      <c r="L44" s="1188"/>
    </row>
    <row r="45" spans="1:11" ht="12.75">
      <c r="A45" s="8" t="s">
        <v>661</v>
      </c>
      <c r="C45" s="1176"/>
      <c r="D45" s="1176"/>
      <c r="E45" s="1207"/>
      <c r="H45" s="1207"/>
      <c r="K45" s="1207"/>
    </row>
    <row r="46" spans="1:12" ht="12.75">
      <c r="A46" s="63" t="s">
        <v>662</v>
      </c>
      <c r="C46" s="1176">
        <f>C44+1</f>
        <v>25</v>
      </c>
      <c r="D46" s="1209" t="s">
        <v>1279</v>
      </c>
      <c r="E46" s="1207"/>
      <c r="F46" s="1" t="s">
        <v>1280</v>
      </c>
      <c r="G46" s="1" t="s">
        <v>1279</v>
      </c>
      <c r="H46" s="1207"/>
      <c r="I46" s="707" t="s">
        <v>1280</v>
      </c>
      <c r="J46" s="707" t="s">
        <v>1279</v>
      </c>
      <c r="K46" s="1207"/>
      <c r="L46" s="707" t="s">
        <v>1280</v>
      </c>
    </row>
    <row r="47" spans="1:11" ht="12.75">
      <c r="A47" s="63" t="s">
        <v>663</v>
      </c>
      <c r="C47" s="1176"/>
      <c r="D47" s="1176"/>
      <c r="E47" s="1207"/>
      <c r="H47" s="1207"/>
      <c r="K47" s="1207"/>
    </row>
    <row r="48" spans="1:11" ht="12.75">
      <c r="A48" s="120" t="s">
        <v>719</v>
      </c>
      <c r="C48" s="1176">
        <f>C46+1</f>
        <v>26</v>
      </c>
      <c r="D48" s="1176"/>
      <c r="E48" s="1207"/>
      <c r="H48" s="1207"/>
      <c r="K48" s="1207"/>
    </row>
    <row r="49" spans="1:11" ht="12.75">
      <c r="A49" s="29" t="s">
        <v>641</v>
      </c>
      <c r="C49" s="1176"/>
      <c r="D49" s="1176"/>
      <c r="E49" s="1207"/>
      <c r="H49" s="1207"/>
      <c r="K49" s="1207"/>
    </row>
    <row r="50" spans="1:11" ht="12.75">
      <c r="A50" s="29" t="s">
        <v>892</v>
      </c>
      <c r="C50" s="1176">
        <f>C48+1</f>
        <v>27</v>
      </c>
      <c r="D50" s="1176"/>
      <c r="E50" s="1207"/>
      <c r="H50" s="1207"/>
      <c r="K50" s="1207"/>
    </row>
    <row r="51" spans="1:12" ht="12.75">
      <c r="A51" s="29" t="s">
        <v>668</v>
      </c>
      <c r="B51" s="541"/>
      <c r="C51" s="154">
        <f>C50+1</f>
        <v>28</v>
      </c>
      <c r="D51" s="154"/>
      <c r="E51" s="1211"/>
      <c r="F51" s="541"/>
      <c r="G51" s="541"/>
      <c r="H51" s="1211"/>
      <c r="I51" s="551"/>
      <c r="J51" s="551"/>
      <c r="K51" s="1211"/>
      <c r="L51" s="551"/>
    </row>
    <row r="52" spans="1:12" ht="12.75">
      <c r="A52" s="54" t="s">
        <v>667</v>
      </c>
      <c r="B52" s="542"/>
      <c r="C52" s="1192">
        <f>C51+1</f>
        <v>29</v>
      </c>
      <c r="D52" s="1192"/>
      <c r="E52" s="1210"/>
      <c r="F52" s="542"/>
      <c r="G52" s="542"/>
      <c r="H52" s="1210"/>
      <c r="I52" s="1195"/>
      <c r="J52" s="1195"/>
      <c r="K52" s="1210"/>
      <c r="L52" s="1195"/>
    </row>
    <row r="53" spans="1:12" ht="12.75">
      <c r="A53" s="54"/>
      <c r="B53" s="542"/>
      <c r="C53" s="1192">
        <f>C52+1</f>
        <v>30</v>
      </c>
      <c r="D53" s="1192"/>
      <c r="E53" s="1210"/>
      <c r="F53" s="542"/>
      <c r="G53" s="542"/>
      <c r="H53" s="1210"/>
      <c r="I53" s="1195"/>
      <c r="J53" s="1195"/>
      <c r="K53" s="1210"/>
      <c r="L53" s="1195"/>
    </row>
    <row r="54" spans="1:12" ht="12.75">
      <c r="A54" s="32"/>
      <c r="B54" s="545"/>
      <c r="C54" s="1192">
        <f>C53+1</f>
        <v>31</v>
      </c>
      <c r="D54" s="1192"/>
      <c r="E54" s="1208"/>
      <c r="F54" s="545"/>
      <c r="G54" s="545"/>
      <c r="H54" s="281"/>
      <c r="I54" s="1188"/>
      <c r="J54" s="1188"/>
      <c r="K54" s="281"/>
      <c r="L54" s="1188"/>
    </row>
    <row r="55" spans="1:12" ht="13.5" customHeight="1">
      <c r="A55" s="52" t="s">
        <v>465</v>
      </c>
      <c r="B55" s="541"/>
      <c r="C55" s="154"/>
      <c r="D55" s="154"/>
      <c r="E55" s="1211"/>
      <c r="F55" s="541"/>
      <c r="G55" s="541"/>
      <c r="H55" s="1211"/>
      <c r="I55" s="551"/>
      <c r="J55" s="551"/>
      <c r="K55" s="1211"/>
      <c r="L55" s="551"/>
    </row>
    <row r="56" spans="1:12" ht="13.5" thickBot="1">
      <c r="A56" s="238" t="s">
        <v>466</v>
      </c>
      <c r="B56" s="1169"/>
      <c r="C56" s="1212">
        <f>C54+1</f>
        <v>32</v>
      </c>
      <c r="D56" s="1212"/>
      <c r="E56" s="403"/>
      <c r="F56" s="1169"/>
      <c r="G56" s="1169"/>
      <c r="H56" s="403"/>
      <c r="I56" s="1213"/>
      <c r="J56" s="1213"/>
      <c r="K56" s="403"/>
      <c r="L56" s="1213"/>
    </row>
  </sheetData>
  <sheetProtection/>
  <mergeCells count="3">
    <mergeCell ref="E6:H6"/>
    <mergeCell ref="A3:L3"/>
    <mergeCell ref="A4:L4"/>
  </mergeCells>
  <printOptions/>
  <pageMargins left="0.3937007874015748" right="0.3937007874015748" top="0.5905511811023623" bottom="0.3937007874015748" header="0.5905511811023623" footer="0.3937007874015748"/>
  <pageSetup horizontalDpi="600" verticalDpi="600" orientation="portrait" scale="95" r:id="rId2"/>
  <headerFooter alignWithMargins="0">
    <oddHeader>&amp;L&amp;9Organisme __&amp;UMunicipalité XYZ&amp;U_______________________&amp;R&amp;9Code géographique __&amp;U99999&amp;U_____</oddHeader>
    <oddFooter>&amp;LS49</oddFooter>
  </headerFooter>
  <drawing r:id="rId1"/>
</worksheet>
</file>

<file path=xl/worksheets/sheet64.xml><?xml version="1.0" encoding="utf-8"?>
<worksheet xmlns="http://schemas.openxmlformats.org/spreadsheetml/2006/main" xmlns:r="http://schemas.openxmlformats.org/officeDocument/2006/relationships">
  <sheetPr codeName="Feuil36"/>
  <dimension ref="A1:L75"/>
  <sheetViews>
    <sheetView zoomScaleSheetLayoutView="100" zoomScalePageLayoutView="0" workbookViewId="0" topLeftCell="A1">
      <selection activeCell="M28" sqref="M28"/>
    </sheetView>
  </sheetViews>
  <sheetFormatPr defaultColWidth="11.421875" defaultRowHeight="12.75"/>
  <cols>
    <col min="1" max="1" width="57.28125" style="1" customWidth="1"/>
    <col min="2" max="2" width="10.421875" style="1" customWidth="1"/>
    <col min="3" max="3" width="2.7109375" style="1060" customWidth="1"/>
    <col min="4" max="5" width="2.7109375" style="1" customWidth="1"/>
    <col min="6" max="6" width="2.7109375" style="184" customWidth="1"/>
    <col min="7" max="7" width="2.7109375" style="1" customWidth="1"/>
    <col min="8" max="8" width="2.7109375" style="184" customWidth="1"/>
    <col min="9" max="9" width="2.7109375" style="1" customWidth="1"/>
    <col min="10" max="10" width="2.7109375" style="184" customWidth="1"/>
    <col min="11" max="11" width="3.140625" style="1" customWidth="1"/>
    <col min="12" max="12" width="10.8515625" style="1" customWidth="1"/>
    <col min="13" max="16384" width="11.421875" style="1" customWidth="1"/>
  </cols>
  <sheetData>
    <row r="1" ht="12.75">
      <c r="A1" s="63"/>
    </row>
    <row r="2" spans="1:11" ht="12" customHeight="1">
      <c r="A2" s="137"/>
      <c r="B2" s="499"/>
      <c r="C2" s="1077"/>
      <c r="D2" s="64"/>
      <c r="E2" s="64"/>
      <c r="F2" s="65"/>
      <c r="G2" s="64"/>
      <c r="H2" s="65"/>
      <c r="I2" s="64"/>
      <c r="J2" s="65"/>
      <c r="K2" s="64"/>
    </row>
    <row r="3" spans="1:11" ht="12.75" customHeight="1">
      <c r="A3" s="439" t="s">
        <v>1172</v>
      </c>
      <c r="B3" s="439"/>
      <c r="C3" s="1077"/>
      <c r="D3" s="64"/>
      <c r="E3" s="64"/>
      <c r="F3" s="65"/>
      <c r="G3" s="64"/>
      <c r="H3" s="65"/>
      <c r="I3" s="64"/>
      <c r="J3" s="65"/>
      <c r="K3" s="64"/>
    </row>
    <row r="4" spans="1:11" ht="12.75" customHeight="1">
      <c r="A4" s="1214" t="s">
        <v>613</v>
      </c>
      <c r="B4" s="1214"/>
      <c r="C4" s="1077"/>
      <c r="D4" s="64"/>
      <c r="E4" s="64"/>
      <c r="F4" s="65"/>
      <c r="G4" s="64"/>
      <c r="H4" s="65"/>
      <c r="I4" s="64"/>
      <c r="J4" s="65"/>
      <c r="K4" s="64"/>
    </row>
    <row r="5" spans="1:11" ht="12.75" customHeight="1">
      <c r="A5" s="52" t="s">
        <v>1173</v>
      </c>
      <c r="B5" s="52"/>
      <c r="C5" s="1076"/>
      <c r="D5" s="1215" t="s">
        <v>1174</v>
      </c>
      <c r="E5" s="197"/>
      <c r="F5" s="1216"/>
      <c r="G5" s="1089"/>
      <c r="H5" s="1105"/>
      <c r="I5" s="1089"/>
      <c r="J5" s="1216"/>
      <c r="K5" s="197"/>
    </row>
    <row r="6" spans="1:11" ht="15" customHeight="1">
      <c r="A6" s="52" t="s">
        <v>1352</v>
      </c>
      <c r="B6" s="52"/>
      <c r="C6" s="1076"/>
      <c r="D6" s="1216"/>
      <c r="E6" s="197"/>
      <c r="F6" s="1216"/>
      <c r="G6" s="1217"/>
      <c r="H6" s="1217"/>
      <c r="I6" s="1217"/>
      <c r="J6" s="1217"/>
      <c r="K6" s="1218"/>
    </row>
    <row r="7" spans="1:11" ht="6.75" customHeight="1">
      <c r="A7" s="52"/>
      <c r="B7" s="52"/>
      <c r="C7" s="1076"/>
      <c r="D7" s="1216"/>
      <c r="E7" s="197"/>
      <c r="F7" s="1216"/>
      <c r="G7" s="1217"/>
      <c r="H7" s="1217"/>
      <c r="I7" s="1217"/>
      <c r="J7" s="1217"/>
      <c r="K7" s="1218"/>
    </row>
    <row r="8" spans="1:12" ht="12.75" customHeight="1">
      <c r="A8" s="29" t="s">
        <v>1175</v>
      </c>
      <c r="B8" s="1219"/>
      <c r="C8" s="22">
        <v>1</v>
      </c>
      <c r="D8" s="1220"/>
      <c r="E8" s="1221"/>
      <c r="F8" s="1222" t="s">
        <v>907</v>
      </c>
      <c r="G8" s="1221"/>
      <c r="H8" s="1220"/>
      <c r="I8" s="1221"/>
      <c r="J8" s="1221"/>
      <c r="K8" s="1223" t="s">
        <v>1023</v>
      </c>
      <c r="L8" s="1219"/>
    </row>
    <row r="9" spans="1:11" ht="15.75" customHeight="1">
      <c r="A9" s="29" t="s">
        <v>1024</v>
      </c>
      <c r="C9" s="1114"/>
      <c r="D9" s="1105"/>
      <c r="E9" s="1089"/>
      <c r="F9" s="1149"/>
      <c r="G9" s="1224"/>
      <c r="H9" s="1224"/>
      <c r="I9" s="1224"/>
      <c r="J9" s="1224"/>
      <c r="K9" s="1223"/>
    </row>
    <row r="10" spans="1:11" ht="6.75" customHeight="1">
      <c r="A10" s="29"/>
      <c r="C10" s="1114"/>
      <c r="D10" s="1105"/>
      <c r="E10" s="1089"/>
      <c r="F10" s="1149"/>
      <c r="G10" s="1225"/>
      <c r="H10" s="1225"/>
      <c r="I10" s="1225"/>
      <c r="J10" s="1225"/>
      <c r="K10" s="1223"/>
    </row>
    <row r="11" spans="1:12" ht="12.75" customHeight="1">
      <c r="A11" s="29" t="s">
        <v>1025</v>
      </c>
      <c r="B11" s="1219"/>
      <c r="C11" s="22">
        <f>C8+1</f>
        <v>2</v>
      </c>
      <c r="D11" s="1220"/>
      <c r="E11" s="1221">
        <v>0</v>
      </c>
      <c r="F11" s="1222" t="s">
        <v>907</v>
      </c>
      <c r="G11" s="1221">
        <v>6</v>
      </c>
      <c r="H11" s="1220">
        <v>3</v>
      </c>
      <c r="I11" s="1221">
        <v>0</v>
      </c>
      <c r="J11" s="1221">
        <v>0</v>
      </c>
      <c r="K11" s="1223" t="s">
        <v>1023</v>
      </c>
      <c r="L11" s="1219"/>
    </row>
    <row r="12" spans="1:11" ht="6.75" customHeight="1">
      <c r="A12" s="29"/>
      <c r="C12" s="22"/>
      <c r="D12" s="1216"/>
      <c r="E12" s="197"/>
      <c r="F12" s="1216"/>
      <c r="G12" s="1224"/>
      <c r="H12" s="1224"/>
      <c r="I12" s="1224"/>
      <c r="J12" s="1224"/>
      <c r="K12" s="1226"/>
    </row>
    <row r="13" spans="1:12" ht="12.75" customHeight="1">
      <c r="A13" s="29" t="s">
        <v>1026</v>
      </c>
      <c r="B13" s="1219"/>
      <c r="C13" s="22">
        <f>C11+1</f>
        <v>3</v>
      </c>
      <c r="D13" s="1220"/>
      <c r="E13" s="1221">
        <v>0</v>
      </c>
      <c r="F13" s="1222" t="s">
        <v>907</v>
      </c>
      <c r="G13" s="1221">
        <v>7</v>
      </c>
      <c r="H13" s="1220">
        <v>0</v>
      </c>
      <c r="I13" s="1221">
        <v>0</v>
      </c>
      <c r="J13" s="1221">
        <v>0</v>
      </c>
      <c r="K13" s="1223" t="s">
        <v>1023</v>
      </c>
      <c r="L13" s="1219"/>
    </row>
    <row r="14" spans="1:11" ht="6.75" customHeight="1">
      <c r="A14" s="29"/>
      <c r="C14" s="22"/>
      <c r="D14" s="1216"/>
      <c r="E14" s="197"/>
      <c r="F14" s="1216"/>
      <c r="G14" s="1089"/>
      <c r="H14" s="1105"/>
      <c r="I14" s="1089"/>
      <c r="J14" s="1227"/>
      <c r="K14" s="1223"/>
    </row>
    <row r="15" spans="1:12" ht="12.75" customHeight="1">
      <c r="A15" s="29" t="s">
        <v>1027</v>
      </c>
      <c r="B15" s="1219"/>
      <c r="C15" s="22">
        <f>C13+1</f>
        <v>4</v>
      </c>
      <c r="D15" s="1220"/>
      <c r="E15" s="1221"/>
      <c r="F15" s="1222" t="s">
        <v>907</v>
      </c>
      <c r="G15" s="1221"/>
      <c r="H15" s="1220"/>
      <c r="I15" s="1221"/>
      <c r="J15" s="1221"/>
      <c r="K15" s="1223" t="s">
        <v>1023</v>
      </c>
      <c r="L15" s="1219"/>
    </row>
    <row r="16" spans="1:11" ht="6.75" customHeight="1">
      <c r="A16" s="29"/>
      <c r="C16" s="22"/>
      <c r="D16" s="1216"/>
      <c r="E16" s="197"/>
      <c r="F16" s="1216"/>
      <c r="G16" s="1089"/>
      <c r="H16" s="1105"/>
      <c r="I16" s="1089"/>
      <c r="J16" s="1227"/>
      <c r="K16" s="1226"/>
    </row>
    <row r="17" spans="1:12" ht="12.75" customHeight="1">
      <c r="A17" s="29" t="s">
        <v>1028</v>
      </c>
      <c r="B17" s="1219"/>
      <c r="C17" s="22">
        <f>C15+1</f>
        <v>5</v>
      </c>
      <c r="D17" s="1220"/>
      <c r="E17" s="1221"/>
      <c r="F17" s="1222" t="s">
        <v>907</v>
      </c>
      <c r="G17" s="1221"/>
      <c r="H17" s="1220"/>
      <c r="I17" s="1221"/>
      <c r="J17" s="1221"/>
      <c r="K17" s="1223" t="s">
        <v>1023</v>
      </c>
      <c r="L17" s="1219"/>
    </row>
    <row r="18" spans="1:11" ht="6.75" customHeight="1">
      <c r="A18" s="29"/>
      <c r="C18" s="22"/>
      <c r="D18" s="1216"/>
      <c r="E18" s="197"/>
      <c r="F18" s="1216"/>
      <c r="G18" s="1089"/>
      <c r="H18" s="1105"/>
      <c r="I18" s="1089"/>
      <c r="J18" s="1227"/>
      <c r="K18" s="1223"/>
    </row>
    <row r="19" spans="1:12" ht="12.75" customHeight="1">
      <c r="A19" s="29" t="s">
        <v>1029</v>
      </c>
      <c r="B19" s="1219"/>
      <c r="C19" s="22">
        <f>C17+1</f>
        <v>6</v>
      </c>
      <c r="D19" s="1220"/>
      <c r="E19" s="1221">
        <v>1</v>
      </c>
      <c r="F19" s="1222" t="s">
        <v>907</v>
      </c>
      <c r="G19" s="1221">
        <v>2</v>
      </c>
      <c r="H19" s="1220">
        <v>6</v>
      </c>
      <c r="I19" s="1221">
        <v>0</v>
      </c>
      <c r="J19" s="1221">
        <v>0</v>
      </c>
      <c r="K19" s="1223" t="s">
        <v>1023</v>
      </c>
      <c r="L19" s="1219"/>
    </row>
    <row r="20" spans="1:11" ht="6.75" customHeight="1">
      <c r="A20" s="29"/>
      <c r="B20" s="29"/>
      <c r="C20" s="22"/>
      <c r="D20" s="1105"/>
      <c r="E20" s="1089"/>
      <c r="F20" s="1222"/>
      <c r="G20" s="1089"/>
      <c r="H20" s="1105"/>
      <c r="I20" s="1089"/>
      <c r="J20" s="1089"/>
      <c r="K20" s="1223"/>
    </row>
    <row r="21" spans="1:11" ht="12.75" customHeight="1">
      <c r="A21" s="54" t="s">
        <v>831</v>
      </c>
      <c r="B21" s="1228"/>
      <c r="C21" s="22">
        <f>C19+1</f>
        <v>7</v>
      </c>
      <c r="D21" s="1220"/>
      <c r="E21" s="1221">
        <v>0</v>
      </c>
      <c r="F21" s="1222" t="s">
        <v>907</v>
      </c>
      <c r="G21" s="1221">
        <v>6</v>
      </c>
      <c r="H21" s="1220">
        <v>3</v>
      </c>
      <c r="I21" s="1221">
        <v>0</v>
      </c>
      <c r="J21" s="1221">
        <v>0</v>
      </c>
      <c r="K21" s="1223" t="s">
        <v>1023</v>
      </c>
    </row>
    <row r="22" spans="1:11" ht="12.75" customHeight="1">
      <c r="A22" s="29"/>
      <c r="B22" s="29"/>
      <c r="C22" s="22"/>
      <c r="D22" s="1105"/>
      <c r="E22" s="1089"/>
      <c r="F22" s="1222"/>
      <c r="G22" s="1089"/>
      <c r="H22" s="1105"/>
      <c r="I22" s="1089"/>
      <c r="J22" s="1089"/>
      <c r="K22" s="1218"/>
    </row>
    <row r="23" spans="1:12" ht="12.75" customHeight="1">
      <c r="A23" s="29" t="s">
        <v>232</v>
      </c>
      <c r="B23" s="1229"/>
      <c r="C23" s="22">
        <f>C21+1</f>
        <v>8</v>
      </c>
      <c r="D23" s="1220"/>
      <c r="E23" s="1221">
        <v>0</v>
      </c>
      <c r="F23" s="1222" t="s">
        <v>907</v>
      </c>
      <c r="G23" s="1221">
        <v>2</v>
      </c>
      <c r="H23" s="1220">
        <v>6</v>
      </c>
      <c r="I23" s="1221">
        <v>0</v>
      </c>
      <c r="J23" s="1221">
        <v>0</v>
      </c>
      <c r="K23" s="1223" t="s">
        <v>1023</v>
      </c>
      <c r="L23" s="1229"/>
    </row>
    <row r="24" spans="1:11" ht="15.75" customHeight="1">
      <c r="A24" s="29" t="s">
        <v>49</v>
      </c>
      <c r="C24" s="22"/>
      <c r="D24" s="1105"/>
      <c r="E24" s="1089"/>
      <c r="F24" s="1222"/>
      <c r="G24" s="1089"/>
      <c r="H24" s="1105"/>
      <c r="I24" s="1089"/>
      <c r="J24" s="1089"/>
      <c r="K24" s="1223"/>
    </row>
    <row r="25" spans="1:11" ht="6.75" customHeight="1">
      <c r="A25" s="29"/>
      <c r="C25" s="22"/>
      <c r="D25" s="1105"/>
      <c r="E25" s="1089"/>
      <c r="F25" s="1222"/>
      <c r="G25" s="1089"/>
      <c r="H25" s="1105"/>
      <c r="I25" s="1089"/>
      <c r="J25" s="1089"/>
      <c r="K25" s="1223"/>
    </row>
    <row r="26" spans="1:12" ht="12.75" customHeight="1">
      <c r="A26" s="29" t="s">
        <v>1025</v>
      </c>
      <c r="B26" s="1229"/>
      <c r="C26" s="22">
        <f>C23+1</f>
        <v>9</v>
      </c>
      <c r="D26" s="1230"/>
      <c r="E26" s="1231"/>
      <c r="F26" s="483" t="s">
        <v>907</v>
      </c>
      <c r="G26" s="1231"/>
      <c r="H26" s="1232"/>
      <c r="I26" s="1231"/>
      <c r="J26" s="1231"/>
      <c r="K26" s="1223" t="s">
        <v>1023</v>
      </c>
      <c r="L26" s="1229"/>
    </row>
    <row r="27" spans="1:11" ht="6.75" customHeight="1">
      <c r="A27" s="29"/>
      <c r="C27" s="22"/>
      <c r="D27" s="1105"/>
      <c r="E27" s="1089"/>
      <c r="F27" s="1222"/>
      <c r="G27" s="1089"/>
      <c r="H27" s="1105"/>
      <c r="I27" s="1089"/>
      <c r="J27" s="1089"/>
      <c r="K27" s="1226"/>
    </row>
    <row r="28" spans="1:12" ht="12.75" customHeight="1">
      <c r="A28" s="29" t="s">
        <v>1026</v>
      </c>
      <c r="B28" s="1229"/>
      <c r="C28" s="22">
        <f>C26+1</f>
        <v>10</v>
      </c>
      <c r="D28" s="1230"/>
      <c r="E28" s="1231"/>
      <c r="F28" s="483" t="s">
        <v>907</v>
      </c>
      <c r="G28" s="1231"/>
      <c r="H28" s="1232"/>
      <c r="I28" s="1231"/>
      <c r="J28" s="1231"/>
      <c r="K28" s="1223" t="s">
        <v>1023</v>
      </c>
      <c r="L28" s="1229"/>
    </row>
    <row r="29" spans="1:11" ht="6.75" customHeight="1">
      <c r="A29" s="29"/>
      <c r="C29" s="22"/>
      <c r="D29" s="184"/>
      <c r="G29" s="19"/>
      <c r="H29" s="543"/>
      <c r="I29" s="19"/>
      <c r="J29" s="1233"/>
      <c r="K29" s="1223"/>
    </row>
    <row r="30" spans="1:12" ht="12.75" customHeight="1">
      <c r="A30" s="29" t="s">
        <v>1027</v>
      </c>
      <c r="B30" s="1229"/>
      <c r="C30" s="22">
        <f>C28+1</f>
        <v>11</v>
      </c>
      <c r="D30" s="1230"/>
      <c r="E30" s="1231"/>
      <c r="F30" s="483" t="s">
        <v>907</v>
      </c>
      <c r="G30" s="1231"/>
      <c r="H30" s="1232"/>
      <c r="I30" s="1231"/>
      <c r="J30" s="1231"/>
      <c r="K30" s="1223" t="s">
        <v>1023</v>
      </c>
      <c r="L30" s="1229"/>
    </row>
    <row r="31" spans="1:11" ht="6.75" customHeight="1">
      <c r="A31" s="29"/>
      <c r="C31" s="22"/>
      <c r="D31" s="184"/>
      <c r="G31" s="19"/>
      <c r="H31" s="543"/>
      <c r="I31" s="19"/>
      <c r="J31" s="683"/>
      <c r="K31" s="1234"/>
    </row>
    <row r="32" spans="1:12" ht="12.75" customHeight="1">
      <c r="A32" s="29" t="s">
        <v>1028</v>
      </c>
      <c r="B32" s="1229"/>
      <c r="C32" s="22">
        <f>C30+1</f>
        <v>12</v>
      </c>
      <c r="D32" s="1230"/>
      <c r="E32" s="1231"/>
      <c r="F32" s="483" t="s">
        <v>907</v>
      </c>
      <c r="G32" s="1231"/>
      <c r="H32" s="1232"/>
      <c r="I32" s="1231"/>
      <c r="J32" s="1231"/>
      <c r="K32" s="1223" t="s">
        <v>1023</v>
      </c>
      <c r="L32" s="1229"/>
    </row>
    <row r="33" spans="1:11" ht="6.75" customHeight="1">
      <c r="A33" s="29"/>
      <c r="C33" s="22"/>
      <c r="D33" s="1105"/>
      <c r="E33" s="1089"/>
      <c r="F33" s="1222"/>
      <c r="G33" s="1089"/>
      <c r="H33" s="1105"/>
      <c r="I33" s="1089"/>
      <c r="J33" s="1089"/>
      <c r="K33" s="1223"/>
    </row>
    <row r="34" spans="1:12" ht="12.75" customHeight="1">
      <c r="A34" s="29" t="s">
        <v>1029</v>
      </c>
      <c r="B34" s="1229"/>
      <c r="C34" s="22">
        <f>C32+1</f>
        <v>13</v>
      </c>
      <c r="D34" s="1220"/>
      <c r="E34" s="1221"/>
      <c r="F34" s="1222" t="s">
        <v>907</v>
      </c>
      <c r="G34" s="1221"/>
      <c r="H34" s="1220"/>
      <c r="I34" s="1221"/>
      <c r="J34" s="1221"/>
      <c r="K34" s="1223" t="s">
        <v>1023</v>
      </c>
      <c r="L34" s="1229"/>
    </row>
    <row r="35" spans="1:11" ht="6.75" customHeight="1">
      <c r="A35" s="29"/>
      <c r="B35" s="29"/>
      <c r="C35" s="22"/>
      <c r="D35" s="1105"/>
      <c r="E35" s="1089"/>
      <c r="F35" s="1222"/>
      <c r="G35" s="1089"/>
      <c r="H35" s="1105"/>
      <c r="I35" s="1089"/>
      <c r="J35" s="1089"/>
      <c r="K35" s="1223"/>
    </row>
    <row r="36" spans="1:11" ht="12.75" customHeight="1">
      <c r="A36" s="54" t="s">
        <v>930</v>
      </c>
      <c r="B36" s="1228"/>
      <c r="C36" s="22">
        <f>C34+1</f>
        <v>14</v>
      </c>
      <c r="D36" s="1220"/>
      <c r="E36" s="1221"/>
      <c r="F36" s="1222" t="s">
        <v>907</v>
      </c>
      <c r="G36" s="1221"/>
      <c r="H36" s="1220"/>
      <c r="I36" s="1221"/>
      <c r="J36" s="1221"/>
      <c r="K36" s="1223" t="s">
        <v>1023</v>
      </c>
    </row>
    <row r="37" spans="1:11" ht="12.75" customHeight="1">
      <c r="A37" s="29"/>
      <c r="B37" s="1235"/>
      <c r="C37" s="22"/>
      <c r="D37" s="1105"/>
      <c r="E37" s="1089"/>
      <c r="F37" s="1222"/>
      <c r="G37" s="1089"/>
      <c r="H37" s="1105"/>
      <c r="I37" s="1089"/>
      <c r="J37" s="1089"/>
      <c r="K37" s="1223"/>
    </row>
    <row r="38" spans="1:12" ht="12.75" customHeight="1">
      <c r="A38" s="29" t="s">
        <v>931</v>
      </c>
      <c r="B38" s="1229"/>
      <c r="C38" s="22">
        <f>C36+1</f>
        <v>15</v>
      </c>
      <c r="D38" s="1220"/>
      <c r="E38" s="1221"/>
      <c r="F38" s="1222" t="s">
        <v>907</v>
      </c>
      <c r="G38" s="1221"/>
      <c r="H38" s="1220"/>
      <c r="I38" s="1221"/>
      <c r="J38" s="1221"/>
      <c r="K38" s="1223" t="s">
        <v>1023</v>
      </c>
      <c r="L38" s="1229"/>
    </row>
    <row r="39" spans="1:11" ht="15.75" customHeight="1">
      <c r="A39" s="29" t="s">
        <v>932</v>
      </c>
      <c r="C39" s="22"/>
      <c r="D39" s="1216"/>
      <c r="E39" s="197"/>
      <c r="F39" s="1216"/>
      <c r="G39" s="1089"/>
      <c r="H39" s="1105"/>
      <c r="I39" s="1089"/>
      <c r="J39" s="1227"/>
      <c r="K39" s="1226"/>
    </row>
    <row r="40" spans="1:11" ht="6.75" customHeight="1">
      <c r="A40" s="29" t="s">
        <v>1000</v>
      </c>
      <c r="C40" s="22"/>
      <c r="D40" s="1216"/>
      <c r="E40" s="197"/>
      <c r="F40" s="1216"/>
      <c r="G40" s="1089"/>
      <c r="H40" s="1105"/>
      <c r="I40" s="1089"/>
      <c r="J40" s="1227"/>
      <c r="K40" s="1226"/>
    </row>
    <row r="41" spans="1:12" ht="12.75" customHeight="1">
      <c r="A41" s="29" t="s">
        <v>1025</v>
      </c>
      <c r="B41" s="1229"/>
      <c r="C41" s="22">
        <f>C38+1</f>
        <v>16</v>
      </c>
      <c r="D41" s="1220"/>
      <c r="E41" s="1221"/>
      <c r="F41" s="1222" t="s">
        <v>907</v>
      </c>
      <c r="G41" s="1221"/>
      <c r="H41" s="1220"/>
      <c r="I41" s="1221"/>
      <c r="J41" s="1221"/>
      <c r="K41" s="1223" t="s">
        <v>1023</v>
      </c>
      <c r="L41" s="1229"/>
    </row>
    <row r="42" spans="1:11" ht="6.75" customHeight="1">
      <c r="A42" s="29"/>
      <c r="C42" s="22"/>
      <c r="D42" s="1216"/>
      <c r="E42" s="197"/>
      <c r="F42" s="1216"/>
      <c r="G42" s="1089"/>
      <c r="H42" s="1105"/>
      <c r="I42" s="1089"/>
      <c r="J42" s="1227"/>
      <c r="K42" s="1223"/>
    </row>
    <row r="43" spans="1:12" ht="12.75" customHeight="1">
      <c r="A43" s="29" t="s">
        <v>1026</v>
      </c>
      <c r="B43" s="1229"/>
      <c r="C43" s="22">
        <f>C41+1</f>
        <v>17</v>
      </c>
      <c r="D43" s="1220"/>
      <c r="E43" s="1221"/>
      <c r="F43" s="1222" t="s">
        <v>907</v>
      </c>
      <c r="G43" s="1221"/>
      <c r="H43" s="1220"/>
      <c r="I43" s="1221"/>
      <c r="J43" s="1221"/>
      <c r="K43" s="1223" t="s">
        <v>1023</v>
      </c>
      <c r="L43" s="1229"/>
    </row>
    <row r="44" spans="1:11" ht="6.75" customHeight="1">
      <c r="A44" s="29"/>
      <c r="C44" s="22"/>
      <c r="D44" s="1216"/>
      <c r="E44" s="197"/>
      <c r="F44" s="1216"/>
      <c r="G44" s="1089"/>
      <c r="H44" s="1105"/>
      <c r="I44" s="1089"/>
      <c r="J44" s="1227"/>
      <c r="K44" s="1226"/>
    </row>
    <row r="45" spans="1:12" ht="12.75" customHeight="1">
      <c r="A45" s="29" t="s">
        <v>1027</v>
      </c>
      <c r="B45" s="1229"/>
      <c r="C45" s="22">
        <f>C43+1</f>
        <v>18</v>
      </c>
      <c r="D45" s="1220"/>
      <c r="E45" s="1221"/>
      <c r="F45" s="1222" t="s">
        <v>907</v>
      </c>
      <c r="G45" s="1221"/>
      <c r="H45" s="1220"/>
      <c r="I45" s="1221"/>
      <c r="J45" s="1221"/>
      <c r="K45" s="1223" t="s">
        <v>1023</v>
      </c>
      <c r="L45" s="1229"/>
    </row>
    <row r="46" spans="1:11" ht="6.75" customHeight="1">
      <c r="A46" s="29"/>
      <c r="C46" s="22"/>
      <c r="D46" s="1216"/>
      <c r="E46" s="197"/>
      <c r="F46" s="1216"/>
      <c r="G46" s="1089"/>
      <c r="H46" s="1105"/>
      <c r="I46" s="1089"/>
      <c r="J46" s="1227"/>
      <c r="K46" s="1223"/>
    </row>
    <row r="47" spans="1:12" ht="12.75" customHeight="1">
      <c r="A47" s="29" t="s">
        <v>1028</v>
      </c>
      <c r="B47" s="1229"/>
      <c r="C47" s="22">
        <f>C45+1</f>
        <v>19</v>
      </c>
      <c r="D47" s="1220"/>
      <c r="E47" s="1221"/>
      <c r="F47" s="1222" t="s">
        <v>907</v>
      </c>
      <c r="G47" s="1221"/>
      <c r="H47" s="1220"/>
      <c r="I47" s="1221"/>
      <c r="J47" s="1221"/>
      <c r="K47" s="1223" t="s">
        <v>1023</v>
      </c>
      <c r="L47" s="1229"/>
    </row>
    <row r="48" spans="1:11" ht="6.75" customHeight="1">
      <c r="A48" s="29"/>
      <c r="C48" s="22"/>
      <c r="D48" s="1105"/>
      <c r="E48" s="1089"/>
      <c r="F48" s="1222"/>
      <c r="G48" s="1089"/>
      <c r="H48" s="1105"/>
      <c r="I48" s="1089"/>
      <c r="J48" s="1089"/>
      <c r="K48" s="1218"/>
    </row>
    <row r="49" spans="1:12" ht="12.75" customHeight="1">
      <c r="A49" s="29" t="s">
        <v>1029</v>
      </c>
      <c r="B49" s="1229"/>
      <c r="C49" s="22">
        <f>C47+1</f>
        <v>20</v>
      </c>
      <c r="D49" s="1220"/>
      <c r="E49" s="1221"/>
      <c r="F49" s="1222" t="s">
        <v>907</v>
      </c>
      <c r="G49" s="1221"/>
      <c r="H49" s="1220"/>
      <c r="I49" s="1221"/>
      <c r="J49" s="1221"/>
      <c r="K49" s="1223" t="s">
        <v>1023</v>
      </c>
      <c r="L49" s="1229"/>
    </row>
    <row r="50" spans="1:11" ht="6.75" customHeight="1">
      <c r="A50" s="29"/>
      <c r="B50" s="29"/>
      <c r="C50" s="22"/>
      <c r="D50" s="1105"/>
      <c r="E50" s="1089"/>
      <c r="F50" s="1222"/>
      <c r="G50" s="1089"/>
      <c r="H50" s="1105"/>
      <c r="I50" s="1089"/>
      <c r="J50" s="1089"/>
      <c r="K50" s="1223"/>
    </row>
    <row r="51" spans="1:11" ht="12.75" customHeight="1">
      <c r="A51" s="54" t="s">
        <v>930</v>
      </c>
      <c r="B51" s="1236"/>
      <c r="C51" s="22">
        <f>C49+1</f>
        <v>21</v>
      </c>
      <c r="D51" s="1220"/>
      <c r="E51" s="1221"/>
      <c r="F51" s="1222" t="s">
        <v>907</v>
      </c>
      <c r="G51" s="1221"/>
      <c r="H51" s="1220"/>
      <c r="I51" s="1221"/>
      <c r="J51" s="1221"/>
      <c r="K51" s="1223" t="s">
        <v>1023</v>
      </c>
    </row>
    <row r="52" spans="1:11" ht="12.75" customHeight="1">
      <c r="A52" s="29"/>
      <c r="B52" s="1237"/>
      <c r="C52" s="22"/>
      <c r="D52" s="1105"/>
      <c r="E52" s="1089"/>
      <c r="F52" s="1222"/>
      <c r="G52" s="1089"/>
      <c r="H52" s="1105"/>
      <c r="I52" s="1089"/>
      <c r="J52" s="1089"/>
      <c r="K52" s="1223"/>
    </row>
    <row r="53" spans="1:12" ht="12.75" customHeight="1">
      <c r="A53" s="29" t="s">
        <v>933</v>
      </c>
      <c r="B53" s="1219"/>
      <c r="C53" s="22">
        <f>C51+1</f>
        <v>22</v>
      </c>
      <c r="D53" s="1230"/>
      <c r="E53" s="1231"/>
      <c r="F53" s="483" t="s">
        <v>907</v>
      </c>
      <c r="G53" s="1231"/>
      <c r="H53" s="1232"/>
      <c r="I53" s="1231"/>
      <c r="J53" s="1231"/>
      <c r="K53" s="1223" t="s">
        <v>1023</v>
      </c>
      <c r="L53" s="1219"/>
    </row>
    <row r="54" spans="1:11" ht="15.75" customHeight="1">
      <c r="A54" s="29" t="s">
        <v>204</v>
      </c>
      <c r="C54" s="22"/>
      <c r="D54" s="1105"/>
      <c r="E54" s="1089"/>
      <c r="F54" s="1222"/>
      <c r="G54" s="1089"/>
      <c r="H54" s="1105"/>
      <c r="I54" s="1089"/>
      <c r="J54" s="1089"/>
      <c r="K54" s="1226"/>
    </row>
    <row r="55" spans="1:11" ht="6.75" customHeight="1">
      <c r="A55" s="29" t="s">
        <v>205</v>
      </c>
      <c r="C55" s="22"/>
      <c r="D55" s="1105"/>
      <c r="E55" s="1089"/>
      <c r="F55" s="1222"/>
      <c r="G55" s="1089"/>
      <c r="H55" s="1105"/>
      <c r="I55" s="1089"/>
      <c r="J55" s="1089"/>
      <c r="K55" s="1226"/>
    </row>
    <row r="56" spans="1:12" ht="12.75" customHeight="1">
      <c r="A56" s="29" t="s">
        <v>1025</v>
      </c>
      <c r="B56" s="1229"/>
      <c r="C56" s="22">
        <f>C53+1</f>
        <v>23</v>
      </c>
      <c r="D56" s="1230"/>
      <c r="E56" s="1231"/>
      <c r="F56" s="483" t="s">
        <v>907</v>
      </c>
      <c r="G56" s="1231"/>
      <c r="H56" s="1232"/>
      <c r="I56" s="1231"/>
      <c r="J56" s="1231"/>
      <c r="K56" s="1223" t="s">
        <v>1023</v>
      </c>
      <c r="L56" s="1229"/>
    </row>
    <row r="57" spans="1:11" ht="6.75" customHeight="1">
      <c r="A57" s="29"/>
      <c r="C57" s="22"/>
      <c r="D57" s="184"/>
      <c r="G57" s="19"/>
      <c r="H57" s="543"/>
      <c r="I57" s="19"/>
      <c r="J57" s="1233"/>
      <c r="K57" s="1223"/>
    </row>
    <row r="58" spans="1:12" ht="12.75" customHeight="1">
      <c r="A58" s="29" t="s">
        <v>1026</v>
      </c>
      <c r="B58" s="1229"/>
      <c r="C58" s="22">
        <f>C56+1</f>
        <v>24</v>
      </c>
      <c r="D58" s="1230"/>
      <c r="E58" s="1231"/>
      <c r="F58" s="483" t="s">
        <v>907</v>
      </c>
      <c r="G58" s="1231"/>
      <c r="H58" s="1232"/>
      <c r="I58" s="1231"/>
      <c r="J58" s="1231"/>
      <c r="K58" s="1223" t="s">
        <v>1023</v>
      </c>
      <c r="L58" s="1229"/>
    </row>
    <row r="59" spans="1:11" ht="6.75" customHeight="1">
      <c r="A59" s="29"/>
      <c r="C59" s="22"/>
      <c r="D59" s="184"/>
      <c r="G59" s="19"/>
      <c r="H59" s="543"/>
      <c r="I59" s="19"/>
      <c r="J59" s="683"/>
      <c r="K59" s="1234"/>
    </row>
    <row r="60" spans="1:12" ht="12.75" customHeight="1">
      <c r="A60" s="29" t="s">
        <v>1027</v>
      </c>
      <c r="B60" s="1229"/>
      <c r="C60" s="22">
        <f>C58+1</f>
        <v>25</v>
      </c>
      <c r="D60" s="1230"/>
      <c r="E60" s="1231"/>
      <c r="F60" s="483" t="s">
        <v>907</v>
      </c>
      <c r="G60" s="1231"/>
      <c r="H60" s="1232"/>
      <c r="I60" s="1231"/>
      <c r="J60" s="1231"/>
      <c r="K60" s="1223" t="s">
        <v>1023</v>
      </c>
      <c r="L60" s="1229"/>
    </row>
    <row r="61" spans="1:11" ht="6.75" customHeight="1">
      <c r="A61" s="29"/>
      <c r="C61" s="22"/>
      <c r="D61" s="1105"/>
      <c r="E61" s="1089"/>
      <c r="F61" s="1222"/>
      <c r="G61" s="1089"/>
      <c r="H61" s="1105"/>
      <c r="I61" s="1089"/>
      <c r="J61" s="1089"/>
      <c r="K61" s="1223"/>
    </row>
    <row r="62" spans="1:12" ht="12.75" customHeight="1">
      <c r="A62" s="29" t="s">
        <v>1028</v>
      </c>
      <c r="B62" s="1229"/>
      <c r="C62" s="22">
        <f>C60+1</f>
        <v>26</v>
      </c>
      <c r="D62" s="1230"/>
      <c r="E62" s="1231"/>
      <c r="F62" s="483" t="s">
        <v>907</v>
      </c>
      <c r="G62" s="1231"/>
      <c r="H62" s="1232"/>
      <c r="I62" s="1231"/>
      <c r="J62" s="1231"/>
      <c r="K62" s="1223" t="s">
        <v>1023</v>
      </c>
      <c r="L62" s="1229"/>
    </row>
    <row r="63" spans="1:11" ht="6.75" customHeight="1">
      <c r="A63" s="29"/>
      <c r="C63" s="22"/>
      <c r="D63" s="184"/>
      <c r="G63" s="19"/>
      <c r="H63" s="543"/>
      <c r="I63" s="19"/>
      <c r="J63" s="683"/>
      <c r="K63" s="1234"/>
    </row>
    <row r="64" spans="1:12" ht="12.75" customHeight="1">
      <c r="A64" s="29" t="s">
        <v>1029</v>
      </c>
      <c r="B64" s="1229"/>
      <c r="C64" s="22">
        <f>C62+1</f>
        <v>27</v>
      </c>
      <c r="D64" s="1230"/>
      <c r="E64" s="1231"/>
      <c r="F64" s="483" t="s">
        <v>907</v>
      </c>
      <c r="G64" s="1231"/>
      <c r="H64" s="1232"/>
      <c r="I64" s="1231"/>
      <c r="J64" s="1231"/>
      <c r="K64" s="1223" t="s">
        <v>1023</v>
      </c>
      <c r="L64" s="1229"/>
    </row>
    <row r="65" spans="1:10" ht="6.75" customHeight="1">
      <c r="A65" s="29"/>
      <c r="B65" s="29"/>
      <c r="C65" s="678"/>
      <c r="D65" s="673"/>
      <c r="E65" s="674"/>
      <c r="F65" s="1238"/>
      <c r="G65" s="674"/>
      <c r="H65" s="1239"/>
      <c r="I65" s="674"/>
      <c r="J65" s="1239"/>
    </row>
    <row r="66" spans="1:11" ht="12.75" customHeight="1">
      <c r="A66" s="54" t="s">
        <v>930</v>
      </c>
      <c r="B66" s="1236"/>
      <c r="C66" s="22">
        <f>C64+1</f>
        <v>28</v>
      </c>
      <c r="D66" s="1220"/>
      <c r="E66" s="1221"/>
      <c r="F66" s="1222" t="s">
        <v>907</v>
      </c>
      <c r="G66" s="1221"/>
      <c r="H66" s="1220"/>
      <c r="I66" s="1221"/>
      <c r="J66" s="1221"/>
      <c r="K66" s="1223" t="s">
        <v>1023</v>
      </c>
    </row>
    <row r="67" spans="1:3" ht="12.75" customHeight="1">
      <c r="A67" s="673"/>
      <c r="B67" s="673"/>
      <c r="C67" s="678"/>
    </row>
    <row r="68" ht="12.75" customHeight="1"/>
    <row r="69" ht="12.75" customHeight="1"/>
    <row r="70" ht="12.75" customHeight="1"/>
    <row r="71" spans="3:9" ht="12.75" customHeight="1">
      <c r="C71" s="678"/>
      <c r="D71" s="673"/>
      <c r="E71" s="674"/>
      <c r="F71" s="1238"/>
      <c r="G71" s="674"/>
      <c r="H71" s="1239"/>
      <c r="I71" s="674"/>
    </row>
    <row r="72" spans="3:9" ht="12.75" customHeight="1">
      <c r="C72" s="678"/>
      <c r="D72" s="673"/>
      <c r="E72" s="674"/>
      <c r="F72" s="1238"/>
      <c r="G72" s="674"/>
      <c r="H72" s="1239"/>
      <c r="I72" s="674"/>
    </row>
    <row r="73" ht="12.75" customHeight="1">
      <c r="C73" s="678"/>
    </row>
    <row r="74" spans="3:6" ht="12.75" customHeight="1">
      <c r="C74" s="146"/>
      <c r="D74" s="19"/>
      <c r="F74" s="1240"/>
    </row>
    <row r="75" spans="3:10" ht="12.75" customHeight="1">
      <c r="C75" s="146"/>
      <c r="D75" s="444"/>
      <c r="F75" s="444"/>
      <c r="J75" s="444"/>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sheetData>
  <sheetProtection/>
  <printOptions/>
  <pageMargins left="0.5905511811023623" right="0.3937007874015748" top="0.5905511811023623" bottom="0.5905511811023623" header="0.5905511811023623" footer="0.3937007874015748"/>
  <pageSetup horizontalDpi="600" verticalDpi="600" orientation="portrait" scale="96" r:id="rId1"/>
  <headerFooter alignWithMargins="0">
    <oddHeader>&amp;L&amp;9Organisme  __&amp;UMunicipalité XYZ&amp;U_______________________&amp;R&amp;9Code géographique __&amp;U99999&amp;U_____</oddHeader>
    <oddFooter>&amp;LS50&amp;R
</oddFooter>
  </headerFooter>
</worksheet>
</file>

<file path=xl/worksheets/sheet65.xml><?xml version="1.0" encoding="utf-8"?>
<worksheet xmlns="http://schemas.openxmlformats.org/spreadsheetml/2006/main" xmlns:r="http://schemas.openxmlformats.org/officeDocument/2006/relationships">
  <sheetPr codeName="Feuil76"/>
  <dimension ref="A1:P59"/>
  <sheetViews>
    <sheetView zoomScaleSheetLayoutView="100" zoomScalePageLayoutView="0" workbookViewId="0" topLeftCell="A1">
      <selection activeCell="A1" sqref="A1:A16384"/>
    </sheetView>
  </sheetViews>
  <sheetFormatPr defaultColWidth="11.421875" defaultRowHeight="12.75"/>
  <cols>
    <col min="1" max="1" width="40.7109375" style="1" customWidth="1"/>
    <col min="2" max="2" width="2.7109375" style="1" customWidth="1"/>
    <col min="3" max="3" width="9.7109375" style="1" customWidth="1"/>
    <col min="4" max="4" width="2.7109375" style="1" customWidth="1"/>
    <col min="5" max="5" width="8.7109375" style="1" customWidth="1"/>
    <col min="6" max="6" width="2.7109375" style="1060" customWidth="1"/>
    <col min="7" max="8" width="2.7109375" style="1" customWidth="1"/>
    <col min="9" max="9" width="2.7109375" style="184" customWidth="1"/>
    <col min="10" max="10" width="2.7109375" style="1" customWidth="1"/>
    <col min="11" max="11" width="2.7109375" style="184" customWidth="1"/>
    <col min="12" max="12" width="2.7109375" style="1" customWidth="1"/>
    <col min="13" max="13" width="2.7109375" style="184" customWidth="1"/>
    <col min="14" max="14" width="5.28125" style="1" customWidth="1"/>
    <col min="15" max="15" width="7.57421875" style="1" customWidth="1"/>
    <col min="16" max="16" width="11.421875" style="707" customWidth="1"/>
    <col min="17" max="16384" width="11.421875" style="1" customWidth="1"/>
  </cols>
  <sheetData>
    <row r="1" spans="1:13" ht="10.5" customHeight="1">
      <c r="A1" s="1028"/>
      <c r="B1" s="1028"/>
      <c r="C1" s="1028"/>
      <c r="D1" s="1028"/>
      <c r="E1" s="1028"/>
      <c r="M1" s="408"/>
    </row>
    <row r="2" spans="1:14" ht="12" customHeight="1">
      <c r="A2" s="63"/>
      <c r="B2" s="63"/>
      <c r="C2" s="63"/>
      <c r="D2" s="63"/>
      <c r="E2" s="63"/>
      <c r="F2" s="1077"/>
      <c r="G2" s="64"/>
      <c r="H2" s="64"/>
      <c r="I2" s="65"/>
      <c r="J2" s="64"/>
      <c r="K2" s="65"/>
      <c r="L2" s="64"/>
      <c r="M2" s="65"/>
      <c r="N2" s="64"/>
    </row>
    <row r="3" spans="1:16" ht="12" customHeight="1">
      <c r="A3" s="1925" t="s">
        <v>206</v>
      </c>
      <c r="B3" s="1925"/>
      <c r="C3" s="1925"/>
      <c r="D3" s="1925"/>
      <c r="E3" s="1925"/>
      <c r="F3" s="1925"/>
      <c r="G3" s="1925"/>
      <c r="H3" s="1925"/>
      <c r="I3" s="1925"/>
      <c r="J3" s="1925"/>
      <c r="K3" s="1925"/>
      <c r="L3" s="1925"/>
      <c r="M3" s="1925"/>
      <c r="N3" s="1925"/>
      <c r="O3" s="141"/>
      <c r="P3" s="141"/>
    </row>
    <row r="4" spans="1:16" ht="12.75" customHeight="1">
      <c r="A4" s="1978" t="s">
        <v>613</v>
      </c>
      <c r="B4" s="1978"/>
      <c r="C4" s="1978"/>
      <c r="D4" s="1978"/>
      <c r="E4" s="1978"/>
      <c r="F4" s="1978"/>
      <c r="G4" s="1978"/>
      <c r="H4" s="1978"/>
      <c r="I4" s="1978"/>
      <c r="J4" s="1978"/>
      <c r="K4" s="1978"/>
      <c r="L4" s="1978"/>
      <c r="M4" s="1978"/>
      <c r="N4" s="1978"/>
      <c r="O4" s="1241"/>
      <c r="P4" s="1241"/>
    </row>
    <row r="5" spans="1:14" ht="12.75" customHeight="1">
      <c r="A5" s="1214"/>
      <c r="B5" s="1214"/>
      <c r="C5" s="1214"/>
      <c r="D5" s="1214"/>
      <c r="E5" s="1214"/>
      <c r="F5" s="1077"/>
      <c r="G5" s="64"/>
      <c r="H5" s="64"/>
      <c r="I5" s="65"/>
      <c r="J5" s="64"/>
      <c r="K5" s="65"/>
      <c r="L5" s="64"/>
      <c r="M5" s="65"/>
      <c r="N5" s="64"/>
    </row>
    <row r="6" spans="1:14" ht="12" customHeight="1">
      <c r="A6" s="1242"/>
      <c r="B6" s="1242"/>
      <c r="C6" s="1242"/>
      <c r="D6" s="1242"/>
      <c r="E6" s="1242"/>
      <c r="F6" s="22"/>
      <c r="G6" s="1105"/>
      <c r="H6" s="1089"/>
      <c r="I6" s="1222"/>
      <c r="J6" s="1089"/>
      <c r="K6" s="1105"/>
      <c r="L6" s="1089"/>
      <c r="M6" s="1089"/>
      <c r="N6" s="1243"/>
    </row>
    <row r="7" spans="1:7" ht="12" customHeight="1">
      <c r="A7" s="52" t="s">
        <v>820</v>
      </c>
      <c r="B7" s="52"/>
      <c r="C7" s="52"/>
      <c r="D7" s="52"/>
      <c r="E7" s="52"/>
      <c r="G7" s="1244" t="s">
        <v>288</v>
      </c>
    </row>
    <row r="8" spans="1:14" ht="12.75" customHeight="1">
      <c r="A8" s="67" t="s">
        <v>289</v>
      </c>
      <c r="B8" s="67"/>
      <c r="C8" s="67"/>
      <c r="D8" s="67"/>
      <c r="E8" s="67"/>
      <c r="F8" s="632"/>
      <c r="H8" s="632"/>
      <c r="I8" s="632"/>
      <c r="J8" s="632"/>
      <c r="K8" s="632"/>
      <c r="L8" s="632"/>
      <c r="M8" s="632"/>
      <c r="N8" s="1245"/>
    </row>
    <row r="9" spans="1:14" ht="12.75" customHeight="1">
      <c r="A9" s="67"/>
      <c r="B9" s="67"/>
      <c r="C9" s="67"/>
      <c r="D9" s="67"/>
      <c r="E9" s="67"/>
      <c r="F9" s="632"/>
      <c r="H9" s="632"/>
      <c r="I9" s="632"/>
      <c r="J9" s="632"/>
      <c r="K9" s="632"/>
      <c r="L9" s="632"/>
      <c r="M9" s="632"/>
      <c r="N9" s="1245"/>
    </row>
    <row r="10" spans="1:15" ht="12.75" customHeight="1">
      <c r="A10" s="29" t="s">
        <v>290</v>
      </c>
      <c r="B10" s="29"/>
      <c r="C10" s="29"/>
      <c r="D10" s="29"/>
      <c r="E10" s="29"/>
      <c r="F10" s="22">
        <v>1</v>
      </c>
      <c r="G10" s="1220">
        <v>1</v>
      </c>
      <c r="H10" s="1221">
        <v>3</v>
      </c>
      <c r="I10" s="1220">
        <v>5</v>
      </c>
      <c r="J10" s="1114" t="s">
        <v>907</v>
      </c>
      <c r="K10" s="1220">
        <v>0</v>
      </c>
      <c r="L10" s="1221">
        <v>0</v>
      </c>
      <c r="M10" s="197"/>
      <c r="N10" s="31" t="s">
        <v>291</v>
      </c>
      <c r="O10" s="707"/>
    </row>
    <row r="11" spans="1:15" ht="12.75" customHeight="1">
      <c r="A11" s="29"/>
      <c r="B11" s="29"/>
      <c r="C11" s="29"/>
      <c r="D11" s="29"/>
      <c r="E11" s="29"/>
      <c r="F11" s="22"/>
      <c r="G11" s="1105"/>
      <c r="H11" s="197"/>
      <c r="I11" s="1105"/>
      <c r="J11" s="1089"/>
      <c r="K11" s="1105"/>
      <c r="L11" s="1089"/>
      <c r="M11" s="1246"/>
      <c r="N11" s="1247"/>
      <c r="O11" s="707"/>
    </row>
    <row r="12" spans="1:15" ht="12.75" customHeight="1">
      <c r="A12" s="29" t="s">
        <v>292</v>
      </c>
      <c r="B12" s="29"/>
      <c r="C12" s="29"/>
      <c r="D12" s="29"/>
      <c r="E12" s="29"/>
      <c r="F12" s="22">
        <f>F10+1</f>
        <v>2</v>
      </c>
      <c r="G12" s="1220"/>
      <c r="H12" s="1221"/>
      <c r="I12" s="1220"/>
      <c r="J12" s="1114" t="s">
        <v>907</v>
      </c>
      <c r="K12" s="1220"/>
      <c r="L12" s="1221"/>
      <c r="M12" s="197"/>
      <c r="N12" s="31" t="s">
        <v>291</v>
      </c>
      <c r="O12" s="707"/>
    </row>
    <row r="13" spans="1:15" ht="12.75" customHeight="1">
      <c r="A13" s="29"/>
      <c r="B13" s="29"/>
      <c r="C13" s="29"/>
      <c r="D13" s="29"/>
      <c r="E13" s="29"/>
      <c r="F13" s="22"/>
      <c r="G13" s="1105"/>
      <c r="H13" s="197"/>
      <c r="I13" s="1216"/>
      <c r="J13" s="1089"/>
      <c r="K13" s="1105"/>
      <c r="L13" s="1089"/>
      <c r="M13" s="1246"/>
      <c r="N13" s="1247"/>
      <c r="O13" s="707"/>
    </row>
    <row r="14" spans="1:15" ht="12.75" customHeight="1">
      <c r="A14" s="29" t="s">
        <v>120</v>
      </c>
      <c r="B14" s="29"/>
      <c r="C14" s="29"/>
      <c r="D14" s="29"/>
      <c r="E14" s="29"/>
      <c r="F14" s="22">
        <f>F12+1</f>
        <v>3</v>
      </c>
      <c r="G14" s="1220"/>
      <c r="H14" s="1221"/>
      <c r="I14" s="1220"/>
      <c r="J14" s="1114" t="s">
        <v>907</v>
      </c>
      <c r="K14" s="1220"/>
      <c r="L14" s="1221"/>
      <c r="M14" s="197"/>
      <c r="N14" s="31" t="s">
        <v>291</v>
      </c>
      <c r="O14" s="707"/>
    </row>
    <row r="15" spans="1:15" ht="12.75" customHeight="1">
      <c r="A15" s="29"/>
      <c r="B15" s="29"/>
      <c r="C15" s="29"/>
      <c r="D15" s="29"/>
      <c r="E15" s="29"/>
      <c r="F15" s="22"/>
      <c r="G15" s="1105"/>
      <c r="H15" s="197"/>
      <c r="I15" s="1105"/>
      <c r="J15" s="1089"/>
      <c r="K15" s="1105"/>
      <c r="L15" s="1089"/>
      <c r="M15" s="1248"/>
      <c r="N15" s="1247"/>
      <c r="O15" s="707"/>
    </row>
    <row r="16" spans="1:15" ht="12.75" customHeight="1">
      <c r="A16" s="29" t="s">
        <v>849</v>
      </c>
      <c r="B16" s="29"/>
      <c r="C16" s="29"/>
      <c r="D16" s="29"/>
      <c r="E16" s="29"/>
      <c r="F16" s="22">
        <f>F14+1</f>
        <v>4</v>
      </c>
      <c r="G16" s="1220"/>
      <c r="H16" s="1221">
        <v>6</v>
      </c>
      <c r="I16" s="1220">
        <v>0</v>
      </c>
      <c r="J16" s="1114" t="s">
        <v>907</v>
      </c>
      <c r="K16" s="1220">
        <v>0</v>
      </c>
      <c r="L16" s="1221">
        <v>0</v>
      </c>
      <c r="M16" s="197"/>
      <c r="N16" s="31" t="s">
        <v>291</v>
      </c>
      <c r="O16" s="707"/>
    </row>
    <row r="17" spans="1:15" ht="12.75" customHeight="1">
      <c r="A17" s="29"/>
      <c r="B17" s="29"/>
      <c r="C17" s="29"/>
      <c r="D17" s="29"/>
      <c r="E17" s="29"/>
      <c r="F17" s="22"/>
      <c r="G17" s="1105"/>
      <c r="H17" s="1089"/>
      <c r="I17" s="1105"/>
      <c r="J17" s="1114"/>
      <c r="K17" s="1105"/>
      <c r="L17" s="1089"/>
      <c r="M17" s="197"/>
      <c r="N17" s="31"/>
      <c r="O17" s="707"/>
    </row>
    <row r="18" spans="1:15" ht="12.75" customHeight="1">
      <c r="A18" s="29" t="s">
        <v>259</v>
      </c>
      <c r="B18" s="29"/>
      <c r="C18" s="29"/>
      <c r="D18" s="29"/>
      <c r="E18" s="29"/>
      <c r="F18" s="22">
        <f>F16+1</f>
        <v>5</v>
      </c>
      <c r="G18" s="1220">
        <v>1</v>
      </c>
      <c r="H18" s="1221">
        <v>5</v>
      </c>
      <c r="I18" s="1220">
        <v>4</v>
      </c>
      <c r="J18" s="1114" t="s">
        <v>907</v>
      </c>
      <c r="K18" s="1220">
        <v>0</v>
      </c>
      <c r="L18" s="1221">
        <v>0</v>
      </c>
      <c r="M18" s="197"/>
      <c r="N18" s="31" t="s">
        <v>291</v>
      </c>
      <c r="O18" s="707"/>
    </row>
    <row r="19" spans="1:14" ht="12.75" customHeight="1">
      <c r="A19" s="29"/>
      <c r="B19" s="29"/>
      <c r="C19" s="29"/>
      <c r="D19" s="29"/>
      <c r="E19" s="29"/>
      <c r="F19" s="22"/>
      <c r="G19" s="1105"/>
      <c r="H19" s="1089"/>
      <c r="I19" s="1105"/>
      <c r="J19" s="1114"/>
      <c r="K19" s="1105"/>
      <c r="L19" s="1089"/>
      <c r="M19" s="197"/>
      <c r="N19" s="197"/>
    </row>
    <row r="20" spans="1:14" ht="12.75" customHeight="1">
      <c r="A20" s="29"/>
      <c r="B20" s="29"/>
      <c r="C20" s="29"/>
      <c r="D20" s="29"/>
      <c r="E20" s="29"/>
      <c r="F20" s="22"/>
      <c r="G20" s="1249" t="s">
        <v>335</v>
      </c>
      <c r="H20" s="197"/>
      <c r="I20" s="1216"/>
      <c r="J20" s="1089"/>
      <c r="K20" s="1105"/>
      <c r="L20" s="1089"/>
      <c r="M20" s="1246"/>
      <c r="N20" s="1250"/>
    </row>
    <row r="21" spans="1:14" ht="12.75" customHeight="1">
      <c r="A21" s="29"/>
      <c r="B21" s="29"/>
      <c r="C21" s="29"/>
      <c r="D21" s="29"/>
      <c r="E21" s="29"/>
      <c r="F21" s="22"/>
      <c r="G21" s="1249"/>
      <c r="H21" s="197"/>
      <c r="I21" s="1216"/>
      <c r="J21" s="1089"/>
      <c r="K21" s="1105"/>
      <c r="L21" s="1089"/>
      <c r="M21" s="1246"/>
      <c r="N21" s="1250"/>
    </row>
    <row r="22" spans="1:15" ht="12.75" customHeight="1">
      <c r="A22" s="52" t="s">
        <v>336</v>
      </c>
      <c r="B22" s="52"/>
      <c r="C22" s="52"/>
      <c r="D22" s="52"/>
      <c r="E22" s="52"/>
      <c r="F22" s="22">
        <f>F18+1</f>
        <v>6</v>
      </c>
      <c r="G22" s="1220"/>
      <c r="H22" s="1221"/>
      <c r="I22" s="1222" t="s">
        <v>907</v>
      </c>
      <c r="J22" s="1221"/>
      <c r="K22" s="1220"/>
      <c r="L22" s="1221"/>
      <c r="M22" s="1251"/>
      <c r="N22" s="1520" t="s">
        <v>721</v>
      </c>
      <c r="O22" s="707"/>
    </row>
    <row r="23" spans="1:15" ht="12.75" customHeight="1">
      <c r="A23" s="52"/>
      <c r="B23" s="52"/>
      <c r="C23" s="52"/>
      <c r="D23" s="52"/>
      <c r="E23" s="52"/>
      <c r="F23" s="22"/>
      <c r="G23" s="1105"/>
      <c r="H23" s="1089"/>
      <c r="I23" s="1222"/>
      <c r="J23" s="1089"/>
      <c r="K23" s="1105"/>
      <c r="L23" s="1089"/>
      <c r="M23" s="1252"/>
      <c r="N23" s="1243"/>
      <c r="O23" s="707"/>
    </row>
    <row r="24" spans="1:15" ht="12.75" customHeight="1">
      <c r="A24" s="29"/>
      <c r="B24" s="29"/>
      <c r="C24" s="29"/>
      <c r="D24" s="29"/>
      <c r="E24" s="29"/>
      <c r="F24" s="1114"/>
      <c r="G24" s="1105"/>
      <c r="H24" s="1089"/>
      <c r="I24" s="1216"/>
      <c r="J24" s="1089"/>
      <c r="K24" s="1105"/>
      <c r="L24" s="1089"/>
      <c r="M24" s="1216"/>
      <c r="N24" s="197"/>
      <c r="O24" s="707"/>
    </row>
    <row r="25" spans="1:15" ht="12.75" customHeight="1">
      <c r="A25" s="52" t="s">
        <v>337</v>
      </c>
      <c r="B25" s="52"/>
      <c r="C25" s="52"/>
      <c r="D25" s="52"/>
      <c r="E25" s="52"/>
      <c r="F25" s="1114"/>
      <c r="G25" s="1089"/>
      <c r="H25" s="1089"/>
      <c r="I25" s="1105"/>
      <c r="J25" s="1089"/>
      <c r="K25" s="1105"/>
      <c r="L25" s="1089"/>
      <c r="M25" s="1105"/>
      <c r="N25" s="1089"/>
      <c r="O25" s="707"/>
    </row>
    <row r="26" spans="1:15" ht="12.75" customHeight="1">
      <c r="A26" s="631" t="s">
        <v>338</v>
      </c>
      <c r="B26" s="310"/>
      <c r="C26" s="631" t="s">
        <v>1184</v>
      </c>
      <c r="D26" s="310"/>
      <c r="E26" s="1515" t="s">
        <v>381</v>
      </c>
      <c r="F26" s="1114"/>
      <c r="G26" s="47"/>
      <c r="H26" s="1253" t="s">
        <v>1185</v>
      </c>
      <c r="I26" s="630"/>
      <c r="J26" s="47"/>
      <c r="K26" s="1254"/>
      <c r="L26" s="630"/>
      <c r="M26" s="47"/>
      <c r="N26" s="47"/>
      <c r="O26" s="707"/>
    </row>
    <row r="27" spans="1:15" ht="12.75" customHeight="1">
      <c r="A27" s="1255" t="s">
        <v>1460</v>
      </c>
      <c r="B27" s="1255"/>
      <c r="C27" s="1798">
        <v>0.04</v>
      </c>
      <c r="D27" s="1255"/>
      <c r="E27" s="1746">
        <v>3</v>
      </c>
      <c r="F27" s="1256"/>
      <c r="G27" s="1257"/>
      <c r="H27" s="1257"/>
      <c r="I27" s="1258"/>
      <c r="J27" s="1259"/>
      <c r="K27" s="1260"/>
      <c r="L27" s="1260"/>
      <c r="M27" s="1258"/>
      <c r="N27" s="1245"/>
      <c r="O27" s="707"/>
    </row>
    <row r="28" spans="1:15" ht="12.75" customHeight="1">
      <c r="A28" s="1255" t="s">
        <v>1461</v>
      </c>
      <c r="B28" s="1255"/>
      <c r="C28" s="1799">
        <v>50</v>
      </c>
      <c r="D28" s="1255"/>
      <c r="E28" s="1746">
        <v>4</v>
      </c>
      <c r="F28" s="1261"/>
      <c r="G28" s="1981"/>
      <c r="H28" s="1981"/>
      <c r="I28" s="1981"/>
      <c r="J28" s="1982"/>
      <c r="K28" s="1982"/>
      <c r="L28" s="1262"/>
      <c r="M28" s="1258"/>
      <c r="N28" s="1245"/>
      <c r="O28" s="707"/>
    </row>
    <row r="29" spans="1:15" ht="12.75" customHeight="1">
      <c r="A29" s="1255" t="s">
        <v>1462</v>
      </c>
      <c r="B29" s="1255"/>
      <c r="C29" s="1799">
        <v>75</v>
      </c>
      <c r="D29" s="1255"/>
      <c r="E29" s="1746">
        <v>3</v>
      </c>
      <c r="F29" s="1261"/>
      <c r="G29" s="1263"/>
      <c r="H29" s="1263"/>
      <c r="I29" s="1258"/>
      <c r="J29" s="1255"/>
      <c r="K29" s="1262"/>
      <c r="L29" s="1262"/>
      <c r="M29" s="1258"/>
      <c r="N29" s="1245"/>
      <c r="O29" s="707"/>
    </row>
    <row r="30" spans="1:14" ht="12.75" customHeight="1">
      <c r="A30" s="1089"/>
      <c r="B30" s="1089"/>
      <c r="C30" s="1089"/>
      <c r="D30" s="1089"/>
      <c r="E30" s="1089"/>
      <c r="F30" s="1076"/>
      <c r="G30" s="1980"/>
      <c r="H30" s="1980"/>
      <c r="I30" s="1980"/>
      <c r="J30" s="1979"/>
      <c r="K30" s="1979"/>
      <c r="L30" s="197"/>
      <c r="M30" s="1222"/>
      <c r="N30" s="197"/>
    </row>
    <row r="31" spans="6:14" ht="12.75" customHeight="1">
      <c r="F31" s="1076"/>
      <c r="G31" s="990"/>
      <c r="H31" s="197"/>
      <c r="I31" s="1264"/>
      <c r="J31" s="197"/>
      <c r="K31" s="1216"/>
      <c r="L31" s="197"/>
      <c r="M31" s="1222"/>
      <c r="N31" s="197"/>
    </row>
    <row r="32" spans="1:14" ht="12.75" customHeight="1">
      <c r="A32" s="617"/>
      <c r="B32" s="617"/>
      <c r="C32" s="617"/>
      <c r="D32" s="617"/>
      <c r="E32" s="617"/>
      <c r="F32" s="1076"/>
      <c r="G32" s="197"/>
      <c r="H32" s="197"/>
      <c r="I32" s="1264"/>
      <c r="J32" s="197"/>
      <c r="K32" s="1216"/>
      <c r="L32" s="197"/>
      <c r="M32" s="1222"/>
      <c r="N32" s="197"/>
    </row>
    <row r="33" spans="11:14" ht="12.75" customHeight="1">
      <c r="K33" s="543"/>
      <c r="L33" s="673"/>
      <c r="M33" s="543"/>
      <c r="N33" s="673"/>
    </row>
    <row r="34" ht="12.75" customHeight="1"/>
    <row r="35" ht="12.75" customHeight="1"/>
    <row r="36" ht="12.75" customHeight="1"/>
    <row r="37" ht="12.75" customHeight="1"/>
    <row r="38" ht="12.75" customHeight="1"/>
    <row r="39" ht="12.75" customHeight="1"/>
    <row r="40" ht="12.75" customHeight="1"/>
    <row r="41" ht="12.75" customHeight="1"/>
    <row r="42" spans="6:12" ht="12.75" customHeight="1">
      <c r="F42" s="678"/>
      <c r="G42" s="673"/>
      <c r="H42" s="674"/>
      <c r="I42" s="1238"/>
      <c r="J42" s="674"/>
      <c r="K42" s="1239"/>
      <c r="L42" s="674"/>
    </row>
    <row r="43" spans="6:12" ht="12.75" customHeight="1">
      <c r="F43" s="678"/>
      <c r="G43" s="673"/>
      <c r="H43" s="674"/>
      <c r="I43" s="1238"/>
      <c r="J43" s="674"/>
      <c r="K43" s="1239"/>
      <c r="L43" s="674"/>
    </row>
    <row r="44" spans="6:12" ht="12.75" customHeight="1">
      <c r="F44" s="678"/>
      <c r="G44" s="673"/>
      <c r="H44" s="674"/>
      <c r="I44" s="1238"/>
      <c r="J44" s="674"/>
      <c r="K44" s="1239"/>
      <c r="L44" s="674"/>
    </row>
    <row r="45" spans="6:12" ht="12.75" customHeight="1">
      <c r="F45" s="678"/>
      <c r="G45" s="673"/>
      <c r="H45" s="674"/>
      <c r="I45" s="1238"/>
      <c r="J45" s="674"/>
      <c r="K45" s="1239"/>
      <c r="L45" s="674"/>
    </row>
    <row r="46" spans="6:12" ht="12.75" customHeight="1">
      <c r="F46" s="678"/>
      <c r="G46" s="673"/>
      <c r="H46" s="674"/>
      <c r="I46" s="1238"/>
      <c r="J46" s="674"/>
      <c r="K46" s="1239"/>
      <c r="L46" s="674"/>
    </row>
    <row r="47" spans="6:12" ht="12.75" customHeight="1">
      <c r="F47" s="678"/>
      <c r="G47" s="673"/>
      <c r="H47" s="674"/>
      <c r="I47" s="1238"/>
      <c r="J47" s="674"/>
      <c r="K47" s="1239"/>
      <c r="L47" s="674"/>
    </row>
    <row r="48" spans="6:12" ht="12.75" customHeight="1">
      <c r="F48" s="678"/>
      <c r="G48" s="673"/>
      <c r="H48" s="674"/>
      <c r="I48" s="1238"/>
      <c r="J48" s="674"/>
      <c r="K48" s="1239"/>
      <c r="L48" s="674"/>
    </row>
    <row r="49" spans="6:12" ht="12.75" customHeight="1">
      <c r="F49" s="678"/>
      <c r="G49" s="673"/>
      <c r="H49" s="674"/>
      <c r="I49" s="1238"/>
      <c r="J49" s="674"/>
      <c r="K49" s="1239"/>
      <c r="L49" s="674"/>
    </row>
    <row r="50" spans="6:12" ht="12.75" customHeight="1">
      <c r="F50" s="678"/>
      <c r="G50" s="673"/>
      <c r="H50" s="674"/>
      <c r="I50" s="1238"/>
      <c r="J50" s="674"/>
      <c r="K50" s="1239"/>
      <c r="L50" s="674"/>
    </row>
    <row r="51" spans="6:12" ht="12.75" customHeight="1">
      <c r="F51" s="678"/>
      <c r="G51" s="673"/>
      <c r="H51" s="674"/>
      <c r="I51" s="1238"/>
      <c r="J51" s="674"/>
      <c r="K51" s="1239"/>
      <c r="L51" s="674"/>
    </row>
    <row r="52" spans="6:12" ht="12.75" customHeight="1">
      <c r="F52" s="678"/>
      <c r="G52" s="673"/>
      <c r="H52" s="674"/>
      <c r="I52" s="1238"/>
      <c r="J52" s="674"/>
      <c r="K52" s="1239"/>
      <c r="L52" s="674"/>
    </row>
    <row r="53" spans="6:12" ht="12.75" customHeight="1">
      <c r="F53" s="678"/>
      <c r="G53" s="673"/>
      <c r="H53" s="674"/>
      <c r="I53" s="1238"/>
      <c r="J53" s="674"/>
      <c r="K53" s="1239"/>
      <c r="L53" s="674"/>
    </row>
    <row r="54" spans="6:12" ht="12.75" customHeight="1">
      <c r="F54" s="678"/>
      <c r="G54" s="673"/>
      <c r="H54" s="674"/>
      <c r="I54" s="1238"/>
      <c r="J54" s="674"/>
      <c r="K54" s="1239"/>
      <c r="L54" s="674"/>
    </row>
    <row r="55" spans="1:9" ht="13.5" customHeight="1">
      <c r="A55" s="19"/>
      <c r="B55" s="19"/>
      <c r="C55" s="19"/>
      <c r="D55" s="19"/>
      <c r="E55" s="19"/>
      <c r="F55" s="146"/>
      <c r="G55" s="19"/>
      <c r="I55" s="1240"/>
    </row>
    <row r="56" spans="1:14" ht="12.75">
      <c r="A56" s="673" t="s">
        <v>1186</v>
      </c>
      <c r="B56" s="673"/>
      <c r="C56" s="673"/>
      <c r="D56" s="673"/>
      <c r="E56" s="673"/>
      <c r="F56" s="678" t="s">
        <v>1009</v>
      </c>
      <c r="G56" s="673"/>
      <c r="H56" s="674"/>
      <c r="I56" s="1238"/>
      <c r="J56" s="674"/>
      <c r="K56" s="1239"/>
      <c r="L56" s="674"/>
      <c r="M56" s="1265"/>
      <c r="N56" s="673"/>
    </row>
    <row r="57" spans="1:13" ht="12.75">
      <c r="A57" s="673" t="s">
        <v>1010</v>
      </c>
      <c r="B57" s="673"/>
      <c r="C57" s="673"/>
      <c r="D57" s="673"/>
      <c r="E57" s="673"/>
      <c r="F57" s="678" t="s">
        <v>1011</v>
      </c>
      <c r="G57" s="673"/>
      <c r="H57" s="674"/>
      <c r="I57" s="1238"/>
      <c r="J57" s="674"/>
      <c r="K57" s="1239"/>
      <c r="L57" s="674"/>
      <c r="M57" s="1239"/>
    </row>
    <row r="58" spans="1:13" ht="12.75">
      <c r="A58" s="673" t="s">
        <v>1012</v>
      </c>
      <c r="B58" s="673"/>
      <c r="C58" s="673"/>
      <c r="D58" s="673"/>
      <c r="E58" s="673"/>
      <c r="F58" s="678" t="s">
        <v>1013</v>
      </c>
      <c r="M58" s="1239"/>
    </row>
    <row r="59" spans="1:6" ht="12.75">
      <c r="A59" s="673" t="s">
        <v>1014</v>
      </c>
      <c r="B59" s="673"/>
      <c r="C59" s="673"/>
      <c r="D59" s="673"/>
      <c r="E59" s="673"/>
      <c r="F59" s="678"/>
    </row>
  </sheetData>
  <sheetProtection/>
  <mergeCells count="6">
    <mergeCell ref="A3:N3"/>
    <mergeCell ref="A4:N4"/>
    <mergeCell ref="J30:K30"/>
    <mergeCell ref="G30:I30"/>
    <mergeCell ref="G28:I28"/>
    <mergeCell ref="J28:K28"/>
  </mergeCells>
  <printOptions/>
  <pageMargins left="0.5905511811023623" right="0.5905511811023623" top="0.5905511811023623" bottom="0.5905511811023623" header="0.5905511811023623" footer="0.3937007874015748"/>
  <pageSetup horizontalDpi="600" verticalDpi="600" orientation="portrait" scale="95" r:id="rId1"/>
  <headerFooter alignWithMargins="0">
    <oddHeader>&amp;L&amp;9Organisme  __&amp;UMunicipalité XYZ&amp;U_______________________&amp;R&amp;9Code géographique __&amp;U99999&amp;U_____</oddHeader>
    <oddFooter>&amp;LS51</oddFooter>
  </headerFooter>
</worksheet>
</file>

<file path=xl/worksheets/sheet66.xml><?xml version="1.0" encoding="utf-8"?>
<worksheet xmlns="http://schemas.openxmlformats.org/spreadsheetml/2006/main" xmlns:r="http://schemas.openxmlformats.org/officeDocument/2006/relationships">
  <sheetPr codeName="Feuil77"/>
  <dimension ref="A2:K65"/>
  <sheetViews>
    <sheetView zoomScalePageLayoutView="0" workbookViewId="0" topLeftCell="A1">
      <selection activeCell="A1" sqref="A1:A16384"/>
    </sheetView>
  </sheetViews>
  <sheetFormatPr defaultColWidth="11.421875" defaultRowHeight="12.75" customHeight="1"/>
  <cols>
    <col min="1" max="1" width="3.7109375" style="1" customWidth="1"/>
    <col min="2" max="2" width="44.7109375" style="1" customWidth="1"/>
    <col min="3" max="3" width="8.00390625" style="1" customWidth="1"/>
    <col min="4" max="5" width="3.7109375" style="1" customWidth="1"/>
    <col min="6" max="6" width="6.7109375" style="1" customWidth="1"/>
    <col min="7" max="8" width="3.7109375" style="1" customWidth="1"/>
    <col min="9" max="9" width="6.7109375" style="1" customWidth="1"/>
    <col min="10" max="11" width="3.7109375" style="1" customWidth="1"/>
    <col min="12" max="16384" width="11.421875" style="1" customWidth="1"/>
  </cols>
  <sheetData>
    <row r="2" spans="4:10" ht="12.75" customHeight="1">
      <c r="D2" s="1266"/>
      <c r="G2" s="1266"/>
      <c r="J2" s="1266"/>
    </row>
    <row r="3" spans="2:11" ht="12.75" customHeight="1">
      <c r="B3" s="1930" t="s">
        <v>1015</v>
      </c>
      <c r="C3" s="1930"/>
      <c r="D3" s="1930"/>
      <c r="E3" s="1930"/>
      <c r="F3" s="1930"/>
      <c r="G3" s="1930"/>
      <c r="H3" s="1930"/>
      <c r="I3" s="1930"/>
      <c r="J3" s="1930"/>
      <c r="K3" s="1930"/>
    </row>
    <row r="4" spans="2:11" ht="12.75" customHeight="1">
      <c r="B4" s="1930" t="s">
        <v>613</v>
      </c>
      <c r="C4" s="1930"/>
      <c r="D4" s="1930"/>
      <c r="E4" s="1930"/>
      <c r="F4" s="1930"/>
      <c r="G4" s="1930"/>
      <c r="H4" s="1930"/>
      <c r="I4" s="1930"/>
      <c r="J4" s="1930"/>
      <c r="K4" s="1930"/>
    </row>
    <row r="5" spans="2:11" ht="12.75" customHeight="1">
      <c r="B5" s="63"/>
      <c r="C5" s="5"/>
      <c r="D5" s="5"/>
      <c r="E5" s="5"/>
      <c r="F5" s="5"/>
      <c r="G5" s="5"/>
      <c r="H5" s="5"/>
      <c r="I5" s="5"/>
      <c r="J5" s="5"/>
      <c r="K5" s="5"/>
    </row>
    <row r="6" spans="2:11" ht="12.75" customHeight="1">
      <c r="B6" s="5"/>
      <c r="C6" s="5"/>
      <c r="D6" s="5"/>
      <c r="E6" s="1267" t="s">
        <v>1016</v>
      </c>
      <c r="F6" s="5"/>
      <c r="G6" s="5"/>
      <c r="H6" s="1267" t="s">
        <v>1017</v>
      </c>
      <c r="I6" s="5"/>
      <c r="J6" s="5"/>
      <c r="K6" s="1267" t="s">
        <v>1018</v>
      </c>
    </row>
    <row r="7" spans="2:11" ht="12.75" customHeight="1">
      <c r="B7" s="5"/>
      <c r="C7" s="5"/>
      <c r="D7" s="5"/>
      <c r="E7" s="5"/>
      <c r="F7" s="5"/>
      <c r="G7" s="5"/>
      <c r="H7" s="5"/>
      <c r="I7" s="5"/>
      <c r="J7" s="5"/>
      <c r="K7" s="5"/>
    </row>
    <row r="8" spans="1:11" ht="12.75" customHeight="1">
      <c r="A8" s="1" t="s">
        <v>823</v>
      </c>
      <c r="B8" s="1" t="s">
        <v>1402</v>
      </c>
      <c r="C8" s="5"/>
      <c r="D8" s="5"/>
      <c r="E8" s="5"/>
      <c r="F8" s="5"/>
      <c r="G8" s="5"/>
      <c r="H8" s="5"/>
      <c r="I8" s="5"/>
      <c r="J8" s="5"/>
      <c r="K8" s="5"/>
    </row>
    <row r="9" spans="2:11" ht="12.75" customHeight="1">
      <c r="B9" s="1" t="s">
        <v>1362</v>
      </c>
      <c r="C9" s="5"/>
      <c r="D9" s="5"/>
      <c r="E9" s="5"/>
      <c r="F9" s="5"/>
      <c r="G9" s="5"/>
      <c r="H9" s="5"/>
      <c r="I9" s="5"/>
      <c r="J9" s="5"/>
      <c r="K9" s="5"/>
    </row>
    <row r="10" spans="2:11" ht="12.75" customHeight="1">
      <c r="B10" s="1" t="s">
        <v>457</v>
      </c>
      <c r="C10" s="5"/>
      <c r="D10" s="5"/>
      <c r="E10" s="5"/>
      <c r="F10" s="5"/>
      <c r="G10" s="5"/>
      <c r="H10" s="5"/>
      <c r="I10" s="5"/>
      <c r="J10" s="5"/>
      <c r="K10" s="5"/>
    </row>
    <row r="11" spans="2:11" ht="12.75" customHeight="1">
      <c r="B11" s="1" t="s">
        <v>458</v>
      </c>
      <c r="C11" s="5"/>
      <c r="D11" s="1268">
        <v>1</v>
      </c>
      <c r="E11" s="1270" t="s">
        <v>921</v>
      </c>
      <c r="G11" s="1268">
        <f>D11+1</f>
        <v>2</v>
      </c>
      <c r="H11" s="1270"/>
      <c r="I11" s="5"/>
      <c r="J11" s="5"/>
      <c r="K11" s="5"/>
    </row>
    <row r="12" spans="3:11" ht="12.75" customHeight="1">
      <c r="C12" s="5"/>
      <c r="D12" s="5"/>
      <c r="E12" s="5"/>
      <c r="F12" s="5"/>
      <c r="G12" s="5"/>
      <c r="H12" s="5"/>
      <c r="I12" s="5"/>
      <c r="J12" s="5"/>
      <c r="K12" s="5"/>
    </row>
    <row r="13" spans="2:11" ht="12.75" customHeight="1">
      <c r="B13" s="1" t="s">
        <v>1403</v>
      </c>
      <c r="C13" s="5"/>
      <c r="D13" s="1268">
        <f>G11+1</f>
        <v>3</v>
      </c>
      <c r="E13" s="1270" t="s">
        <v>921</v>
      </c>
      <c r="G13" s="1268">
        <f>D13+1</f>
        <v>4</v>
      </c>
      <c r="H13" s="1270"/>
      <c r="I13" s="5"/>
      <c r="J13" s="5"/>
      <c r="K13" s="5"/>
    </row>
    <row r="14" spans="2:11" ht="12.75" customHeight="1">
      <c r="B14" s="5"/>
      <c r="C14" s="5"/>
      <c r="D14" s="5"/>
      <c r="E14" s="5"/>
      <c r="F14" s="5"/>
      <c r="G14" s="5"/>
      <c r="H14" s="5"/>
      <c r="I14" s="5"/>
      <c r="J14" s="5"/>
      <c r="K14" s="5"/>
    </row>
    <row r="15" spans="1:11" ht="12.75" customHeight="1">
      <c r="A15" s="1" t="s">
        <v>825</v>
      </c>
      <c r="B15" s="1" t="s">
        <v>491</v>
      </c>
      <c r="D15" s="1268"/>
      <c r="G15" s="1268"/>
      <c r="K15" s="1267"/>
    </row>
    <row r="16" spans="2:11" ht="12.75" customHeight="1">
      <c r="B16" s="1" t="s">
        <v>492</v>
      </c>
      <c r="D16" s="1268"/>
      <c r="G16" s="1268"/>
      <c r="K16" s="1267"/>
    </row>
    <row r="17" spans="2:11" ht="12.75" customHeight="1">
      <c r="B17" s="1" t="s">
        <v>493</v>
      </c>
      <c r="D17" s="1268"/>
      <c r="G17" s="1268"/>
      <c r="K17" s="1267"/>
    </row>
    <row r="18" spans="2:11" ht="12.75" customHeight="1">
      <c r="B18" s="1" t="s">
        <v>677</v>
      </c>
      <c r="D18" s="1268"/>
      <c r="G18" s="1268"/>
      <c r="K18" s="1267"/>
    </row>
    <row r="19" spans="2:11" ht="12.75" customHeight="1">
      <c r="B19" s="1" t="s">
        <v>678</v>
      </c>
      <c r="D19" s="1268"/>
      <c r="G19" s="1268"/>
      <c r="K19" s="1267"/>
    </row>
    <row r="20" spans="2:11" ht="12.75" customHeight="1">
      <c r="B20" s="1" t="s">
        <v>1404</v>
      </c>
      <c r="D20" s="1268">
        <f>G13+1</f>
        <v>5</v>
      </c>
      <c r="E20" s="1270" t="s">
        <v>921</v>
      </c>
      <c r="G20" s="1268">
        <f>D20+1</f>
        <v>6</v>
      </c>
      <c r="H20" s="1270"/>
      <c r="K20" s="1267"/>
    </row>
    <row r="21" spans="4:11" ht="11.25" customHeight="1">
      <c r="D21" s="1985"/>
      <c r="E21" s="1986"/>
      <c r="F21" s="394"/>
      <c r="G21" s="1985"/>
      <c r="H21" s="1986"/>
      <c r="I21" s="394"/>
      <c r="K21" s="1267"/>
    </row>
    <row r="22" spans="2:11" ht="12" customHeight="1">
      <c r="B22" s="1" t="s">
        <v>679</v>
      </c>
      <c r="D22" s="1268"/>
      <c r="G22" s="1266"/>
      <c r="K22" s="1267"/>
    </row>
    <row r="23" spans="4:11" ht="6" customHeight="1">
      <c r="D23" s="1268"/>
      <c r="G23" s="1266"/>
      <c r="K23" s="1267"/>
    </row>
    <row r="24" spans="2:11" ht="12.75" customHeight="1">
      <c r="B24" s="1" t="s">
        <v>680</v>
      </c>
      <c r="D24" s="1268">
        <f>G20+1</f>
        <v>7</v>
      </c>
      <c r="E24" s="1987">
        <v>13201</v>
      </c>
      <c r="F24" s="1987"/>
      <c r="G24" s="1987"/>
      <c r="H24" s="1987"/>
      <c r="I24" s="674" t="s">
        <v>291</v>
      </c>
      <c r="K24" s="1267"/>
    </row>
    <row r="25" spans="4:11" ht="6" customHeight="1">
      <c r="D25" s="1268"/>
      <c r="E25" s="19"/>
      <c r="F25" s="19"/>
      <c r="G25" s="703"/>
      <c r="H25" s="19"/>
      <c r="K25" s="1267"/>
    </row>
    <row r="26" spans="2:11" ht="12.75" customHeight="1">
      <c r="B26" s="1" t="s">
        <v>681</v>
      </c>
      <c r="D26" s="1268"/>
      <c r="G26" s="1266"/>
      <c r="K26" s="1267"/>
    </row>
    <row r="27" spans="2:11" ht="12.75" customHeight="1">
      <c r="B27" s="1" t="s">
        <v>1363</v>
      </c>
      <c r="D27" s="1268">
        <f>D24+1</f>
        <v>8</v>
      </c>
      <c r="E27" s="1987">
        <v>258375</v>
      </c>
      <c r="F27" s="1987"/>
      <c r="G27" s="1987"/>
      <c r="H27" s="1987"/>
      <c r="I27" s="674" t="s">
        <v>291</v>
      </c>
      <c r="K27" s="1267"/>
    </row>
    <row r="28" spans="4:11" ht="12.75" customHeight="1">
      <c r="D28" s="1268"/>
      <c r="E28" s="146"/>
      <c r="F28" s="146"/>
      <c r="G28" s="146"/>
      <c r="H28" s="146"/>
      <c r="I28" s="674"/>
      <c r="K28" s="1267"/>
    </row>
    <row r="29" spans="1:11" ht="12.75" customHeight="1">
      <c r="A29" s="1" t="s">
        <v>893</v>
      </c>
      <c r="B29" s="1" t="s">
        <v>718</v>
      </c>
      <c r="D29" s="1268"/>
      <c r="E29" s="146"/>
      <c r="F29" s="146"/>
      <c r="G29" s="146"/>
      <c r="H29" s="146"/>
      <c r="I29" s="674"/>
      <c r="K29" s="1267"/>
    </row>
    <row r="30" spans="2:11" ht="12.75" customHeight="1">
      <c r="B30" s="1" t="s">
        <v>470</v>
      </c>
      <c r="D30" s="1268"/>
      <c r="E30" s="146"/>
      <c r="F30" s="146"/>
      <c r="G30" s="146"/>
      <c r="H30" s="146"/>
      <c r="I30" s="674"/>
      <c r="K30" s="1267"/>
    </row>
    <row r="31" spans="2:11" ht="12.75" customHeight="1">
      <c r="B31" s="1" t="s">
        <v>471</v>
      </c>
      <c r="D31" s="1268"/>
      <c r="E31" s="146"/>
      <c r="F31" s="146"/>
      <c r="G31" s="146"/>
      <c r="H31" s="146"/>
      <c r="I31" s="674"/>
      <c r="K31" s="1267"/>
    </row>
    <row r="32" spans="2:11" ht="12.75" customHeight="1">
      <c r="B32" s="1" t="s">
        <v>1405</v>
      </c>
      <c r="D32" s="1268">
        <f>D27+1</f>
        <v>9</v>
      </c>
      <c r="E32" s="1272"/>
      <c r="F32" s="146"/>
      <c r="G32" s="38">
        <f>D32+1</f>
        <v>10</v>
      </c>
      <c r="H32" s="1273" t="s">
        <v>921</v>
      </c>
      <c r="I32" s="674"/>
      <c r="K32" s="1267"/>
    </row>
    <row r="33" spans="4:11" ht="7.5" customHeight="1">
      <c r="D33" s="1268"/>
      <c r="E33" s="146"/>
      <c r="F33" s="146"/>
      <c r="G33" s="146"/>
      <c r="H33" s="146"/>
      <c r="I33" s="674"/>
      <c r="K33" s="1267"/>
    </row>
    <row r="34" spans="2:11" ht="12.75" customHeight="1">
      <c r="B34" s="1" t="s">
        <v>472</v>
      </c>
      <c r="D34" s="1268"/>
      <c r="E34" s="146"/>
      <c r="F34" s="146"/>
      <c r="G34" s="146"/>
      <c r="H34" s="146"/>
      <c r="I34" s="674"/>
      <c r="K34" s="1267"/>
    </row>
    <row r="35" spans="4:11" ht="6" customHeight="1">
      <c r="D35" s="1268"/>
      <c r="E35" s="146"/>
      <c r="F35" s="146"/>
      <c r="G35" s="146"/>
      <c r="H35" s="146"/>
      <c r="I35" s="674"/>
      <c r="K35" s="1267"/>
    </row>
    <row r="36" spans="2:11" ht="12.75" customHeight="1">
      <c r="B36" s="1" t="s">
        <v>473</v>
      </c>
      <c r="D36" s="1268">
        <f>G32+1</f>
        <v>11</v>
      </c>
      <c r="E36" s="1165"/>
      <c r="F36" s="1165"/>
      <c r="G36" s="1165"/>
      <c r="H36" s="1165"/>
      <c r="I36" s="674" t="s">
        <v>291</v>
      </c>
      <c r="K36" s="1267"/>
    </row>
    <row r="37" spans="4:11" ht="6" customHeight="1">
      <c r="D37" s="1268"/>
      <c r="E37" s="146"/>
      <c r="F37" s="146"/>
      <c r="G37" s="146"/>
      <c r="H37" s="146"/>
      <c r="I37" s="674"/>
      <c r="K37" s="1267"/>
    </row>
    <row r="38" spans="2:11" ht="12.75" customHeight="1">
      <c r="B38" s="1" t="s">
        <v>474</v>
      </c>
      <c r="D38" s="1268">
        <f>D36+1</f>
        <v>12</v>
      </c>
      <c r="E38" s="1165"/>
      <c r="F38" s="1165"/>
      <c r="G38" s="1165"/>
      <c r="H38" s="1165"/>
      <c r="I38" s="674" t="s">
        <v>291</v>
      </c>
      <c r="K38" s="1267"/>
    </row>
    <row r="39" spans="4:11" ht="12.75" customHeight="1">
      <c r="D39" s="1268"/>
      <c r="E39" s="146"/>
      <c r="F39" s="146"/>
      <c r="G39" s="146"/>
      <c r="H39" s="146"/>
      <c r="I39" s="674"/>
      <c r="K39" s="1267"/>
    </row>
    <row r="40" spans="1:10" s="19" customFormat="1" ht="12.75" customHeight="1">
      <c r="A40" s="19" t="s">
        <v>109</v>
      </c>
      <c r="B40" s="1" t="s">
        <v>375</v>
      </c>
      <c r="E40" s="703"/>
      <c r="H40" s="703"/>
      <c r="J40" s="703"/>
    </row>
    <row r="41" spans="2:10" s="19" customFormat="1" ht="12.75" customHeight="1">
      <c r="B41" s="1" t="s">
        <v>376</v>
      </c>
      <c r="J41" s="703"/>
    </row>
    <row r="42" spans="2:10" s="19" customFormat="1" ht="12.75" customHeight="1">
      <c r="B42" s="1" t="s">
        <v>1406</v>
      </c>
      <c r="D42" s="22">
        <f>D38+1</f>
        <v>13</v>
      </c>
      <c r="E42" s="1270" t="s">
        <v>921</v>
      </c>
      <c r="F42" s="1505"/>
      <c r="G42" s="22">
        <f>D42+1</f>
        <v>14</v>
      </c>
      <c r="H42" s="1269"/>
      <c r="J42" s="703"/>
    </row>
    <row r="43" spans="2:10" s="19" customFormat="1" ht="12.75" customHeight="1">
      <c r="B43" s="1"/>
      <c r="J43" s="1274"/>
    </row>
    <row r="44" spans="2:11" s="19" customFormat="1" ht="12.75" customHeight="1">
      <c r="B44" s="1" t="s">
        <v>428</v>
      </c>
      <c r="D44" s="38">
        <f>G42+1</f>
        <v>15</v>
      </c>
      <c r="E44" s="1988" t="s">
        <v>1463</v>
      </c>
      <c r="F44" s="1988"/>
      <c r="G44" s="1988"/>
      <c r="H44" s="1988"/>
      <c r="I44" s="1" t="s">
        <v>291</v>
      </c>
      <c r="K44" s="1504"/>
    </row>
    <row r="45" spans="2:11" s="19" customFormat="1" ht="12.75" customHeight="1">
      <c r="B45" s="63"/>
      <c r="D45" s="1271"/>
      <c r="E45" s="1271"/>
      <c r="G45" s="1271"/>
      <c r="H45" s="1271"/>
      <c r="J45" s="1503"/>
      <c r="K45" s="1503"/>
    </row>
    <row r="46" spans="1:11" s="19" customFormat="1" ht="12.75" customHeight="1">
      <c r="A46" s="19" t="s">
        <v>115</v>
      </c>
      <c r="B46" s="1" t="s">
        <v>599</v>
      </c>
      <c r="D46" s="1274"/>
      <c r="G46" s="1274"/>
      <c r="H46" s="500"/>
      <c r="J46" s="1503"/>
      <c r="K46" s="1503"/>
    </row>
    <row r="47" spans="2:11" s="19" customFormat="1" ht="12.75" customHeight="1">
      <c r="B47" s="1" t="s">
        <v>600</v>
      </c>
      <c r="D47" s="22">
        <f>D44+1</f>
        <v>16</v>
      </c>
      <c r="E47" s="1270"/>
      <c r="F47" s="1505"/>
      <c r="G47" s="22">
        <f>D47+1</f>
        <v>17</v>
      </c>
      <c r="H47" s="1270" t="s">
        <v>921</v>
      </c>
      <c r="J47" s="1503"/>
      <c r="K47" s="1503"/>
    </row>
    <row r="48" spans="2:11" s="19" customFormat="1" ht="12.75" customHeight="1">
      <c r="B48" s="1"/>
      <c r="D48" s="1271"/>
      <c r="E48" s="1271"/>
      <c r="G48" s="1271"/>
      <c r="H48" s="1271"/>
      <c r="J48" s="1503"/>
      <c r="K48" s="1503"/>
    </row>
    <row r="49" spans="2:11" s="19" customFormat="1" ht="12.75" customHeight="1">
      <c r="B49" s="1" t="s">
        <v>428</v>
      </c>
      <c r="D49" s="22">
        <f>G47+1</f>
        <v>18</v>
      </c>
      <c r="E49" s="1989"/>
      <c r="F49" s="1989"/>
      <c r="G49" s="1989"/>
      <c r="H49" s="1989"/>
      <c r="I49" s="1" t="s">
        <v>291</v>
      </c>
      <c r="J49" s="1274"/>
      <c r="K49" s="500"/>
    </row>
    <row r="50" spans="5:10" s="19" customFormat="1" ht="12.75" customHeight="1">
      <c r="E50" s="703"/>
      <c r="H50" s="703"/>
      <c r="J50" s="703"/>
    </row>
    <row r="51" spans="1:11" s="19" customFormat="1" ht="12.75" customHeight="1">
      <c r="A51" s="19" t="s">
        <v>794</v>
      </c>
      <c r="B51" s="1" t="s">
        <v>601</v>
      </c>
      <c r="D51" s="1274"/>
      <c r="G51" s="1274"/>
      <c r="J51" s="1274"/>
      <c r="K51" s="500"/>
    </row>
    <row r="52" spans="2:11" s="19" customFormat="1" ht="12.75" customHeight="1">
      <c r="B52" s="1" t="s">
        <v>602</v>
      </c>
      <c r="D52" s="1506"/>
      <c r="E52" s="325"/>
      <c r="G52" s="1506"/>
      <c r="H52" s="325"/>
      <c r="J52" s="1506"/>
      <c r="K52" s="325"/>
    </row>
    <row r="53" spans="2:11" s="19" customFormat="1" ht="12.75" customHeight="1">
      <c r="B53" s="19" t="s">
        <v>603</v>
      </c>
      <c r="D53" s="38">
        <f>D49+1</f>
        <v>19</v>
      </c>
      <c r="E53" s="47"/>
      <c r="F53" s="47"/>
      <c r="G53" s="1507"/>
      <c r="H53" s="47"/>
      <c r="J53" s="38">
        <f>D53+1</f>
        <v>20</v>
      </c>
      <c r="K53" s="1270" t="s">
        <v>921</v>
      </c>
    </row>
    <row r="54" spans="4:10" s="19" customFormat="1" ht="12.75" customHeight="1">
      <c r="D54" s="1274"/>
      <c r="G54" s="1274"/>
      <c r="J54" s="1274"/>
    </row>
    <row r="55" spans="2:10" s="19" customFormat="1" ht="12.75" customHeight="1">
      <c r="B55" s="673"/>
      <c r="D55" s="1274"/>
      <c r="G55" s="1274"/>
      <c r="J55" s="1274"/>
    </row>
    <row r="56" spans="2:10" s="19" customFormat="1" ht="12.75" customHeight="1">
      <c r="B56" s="29"/>
      <c r="D56" s="1274"/>
      <c r="G56" s="1274"/>
      <c r="H56" s="500"/>
      <c r="J56" s="1274"/>
    </row>
    <row r="57" spans="2:11" s="19" customFormat="1" ht="12.75" customHeight="1">
      <c r="B57" s="29"/>
      <c r="D57" s="1983"/>
      <c r="E57" s="1984"/>
      <c r="F57" s="544"/>
      <c r="G57" s="1983"/>
      <c r="H57" s="1984"/>
      <c r="I57" s="544"/>
      <c r="J57" s="1983"/>
      <c r="K57" s="1984"/>
    </row>
    <row r="58" spans="2:10" s="19" customFormat="1" ht="12.75" customHeight="1">
      <c r="B58" s="29"/>
      <c r="D58" s="1274"/>
      <c r="G58" s="1274"/>
      <c r="H58" s="500"/>
      <c r="J58" s="1274"/>
    </row>
    <row r="59" spans="4:11" s="19" customFormat="1" ht="12.75" customHeight="1">
      <c r="D59" s="1983"/>
      <c r="E59" s="1984"/>
      <c r="F59" s="544"/>
      <c r="G59" s="1983"/>
      <c r="H59" s="1984"/>
      <c r="I59" s="544"/>
      <c r="J59" s="1983"/>
      <c r="K59" s="1984"/>
    </row>
    <row r="60" spans="4:11" s="19" customFormat="1" ht="12.75" customHeight="1">
      <c r="D60" s="1274"/>
      <c r="G60" s="1274"/>
      <c r="J60" s="1274"/>
      <c r="K60" s="500"/>
    </row>
    <row r="61" spans="4:11" s="19" customFormat="1" ht="12.75" customHeight="1">
      <c r="D61" s="1983"/>
      <c r="E61" s="1984"/>
      <c r="F61" s="544"/>
      <c r="G61" s="1983"/>
      <c r="H61" s="1984"/>
      <c r="I61" s="544"/>
      <c r="J61" s="1983"/>
      <c r="K61" s="1984"/>
    </row>
    <row r="62" spans="4:11" s="19" customFormat="1" ht="12.75" customHeight="1">
      <c r="D62" s="1274"/>
      <c r="G62" s="1274"/>
      <c r="J62" s="1274"/>
      <c r="K62" s="500"/>
    </row>
    <row r="63" spans="4:11" s="19" customFormat="1" ht="12.75" customHeight="1">
      <c r="D63" s="1983"/>
      <c r="E63" s="1984"/>
      <c r="F63" s="544"/>
      <c r="G63" s="1983"/>
      <c r="H63" s="1984"/>
      <c r="I63" s="544"/>
      <c r="J63" s="1983"/>
      <c r="K63" s="1984"/>
    </row>
    <row r="64" spans="4:10" s="19" customFormat="1" ht="12.75" customHeight="1">
      <c r="D64" s="1274"/>
      <c r="G64" s="1274"/>
      <c r="J64" s="1274"/>
    </row>
    <row r="65" spans="4:10" s="19" customFormat="1" ht="12.75" customHeight="1">
      <c r="D65" s="1274"/>
      <c r="G65" s="1274"/>
      <c r="J65" s="1274"/>
    </row>
  </sheetData>
  <sheetProtection/>
  <mergeCells count="20">
    <mergeCell ref="B3:K3"/>
    <mergeCell ref="D21:E21"/>
    <mergeCell ref="G21:H21"/>
    <mergeCell ref="J57:K57"/>
    <mergeCell ref="E24:H24"/>
    <mergeCell ref="E27:H27"/>
    <mergeCell ref="B4:K4"/>
    <mergeCell ref="E44:H44"/>
    <mergeCell ref="E49:H49"/>
    <mergeCell ref="D57:E57"/>
    <mergeCell ref="G57:H57"/>
    <mergeCell ref="D63:E63"/>
    <mergeCell ref="G63:H63"/>
    <mergeCell ref="J63:K63"/>
    <mergeCell ref="D59:E59"/>
    <mergeCell ref="G59:H59"/>
    <mergeCell ref="J59:K59"/>
    <mergeCell ref="D61:E61"/>
    <mergeCell ref="G61:H61"/>
    <mergeCell ref="J61:K61"/>
  </mergeCells>
  <printOptions/>
  <pageMargins left="0.5905511811023623" right="0.5905511811023623" top="0.5905511811023623" bottom="0.3937007874015748" header="0.5905511811023623" footer="0.3937007874015748"/>
  <pageSetup horizontalDpi="600" verticalDpi="600" orientation="portrait" r:id="rId1"/>
  <headerFooter alignWithMargins="0">
    <oddHeader>&amp;L&amp;9Organisme __&amp;UMunicipalité XYZ&amp;U_______________________&amp;R&amp;9Code géographique __&amp;U99999&amp;U_____</oddHeader>
    <oddFooter>&amp;LS52</oddFooter>
  </headerFooter>
</worksheet>
</file>

<file path=xl/worksheets/sheet67.xml><?xml version="1.0" encoding="utf-8"?>
<worksheet xmlns="http://schemas.openxmlformats.org/spreadsheetml/2006/main" xmlns:r="http://schemas.openxmlformats.org/officeDocument/2006/relationships">
  <sheetPr codeName="Feuil79"/>
  <dimension ref="A2:H57"/>
  <sheetViews>
    <sheetView zoomScalePageLayoutView="0" workbookViewId="0" topLeftCell="A1">
      <selection activeCell="G11" sqref="G11"/>
    </sheetView>
  </sheetViews>
  <sheetFormatPr defaultColWidth="11.421875" defaultRowHeight="12.75"/>
  <cols>
    <col min="1" max="1" width="11.421875" style="1" customWidth="1"/>
    <col min="2" max="2" width="8.8515625" style="1" customWidth="1"/>
    <col min="3" max="16384" width="11.421875" style="1" customWidth="1"/>
  </cols>
  <sheetData>
    <row r="2" spans="1:8" ht="12.75">
      <c r="A2" s="67"/>
      <c r="B2" s="68"/>
      <c r="C2" s="64"/>
      <c r="D2" s="64"/>
      <c r="E2" s="64"/>
      <c r="F2" s="64"/>
      <c r="G2" s="64"/>
      <c r="H2" s="64"/>
    </row>
    <row r="3" spans="1:8" ht="12.75">
      <c r="A3" s="68" t="s">
        <v>1222</v>
      </c>
      <c r="B3" s="68"/>
      <c r="C3" s="64"/>
      <c r="D3" s="64"/>
      <c r="E3" s="64"/>
      <c r="F3" s="64"/>
      <c r="G3" s="64"/>
      <c r="H3" s="64"/>
    </row>
    <row r="4" spans="1:8" ht="12.75">
      <c r="A4" s="1930" t="s">
        <v>613</v>
      </c>
      <c r="B4" s="1930"/>
      <c r="C4" s="1930"/>
      <c r="D4" s="1930"/>
      <c r="E4" s="1930"/>
      <c r="F4" s="1930"/>
      <c r="G4" s="1930"/>
      <c r="H4" s="1930"/>
    </row>
    <row r="5" spans="1:2" ht="12.75">
      <c r="A5" s="21" t="s">
        <v>1223</v>
      </c>
      <c r="B5" s="21"/>
    </row>
    <row r="6" spans="1:7" ht="12.75">
      <c r="A6" s="1" t="s">
        <v>1224</v>
      </c>
      <c r="C6" s="993"/>
      <c r="D6" s="47"/>
      <c r="E6" s="47"/>
      <c r="F6" s="47"/>
      <c r="G6" s="47"/>
    </row>
    <row r="7" spans="3:7" ht="12.75">
      <c r="C7" s="673" t="s">
        <v>1225</v>
      </c>
      <c r="D7" s="673" t="s">
        <v>1226</v>
      </c>
      <c r="E7" s="19"/>
      <c r="F7" s="19"/>
      <c r="G7" s="19"/>
    </row>
    <row r="8" spans="3:7" ht="12.75">
      <c r="C8" s="993"/>
      <c r="D8" s="47"/>
      <c r="E8" s="47"/>
      <c r="F8" s="19"/>
      <c r="G8" s="296"/>
    </row>
    <row r="9" spans="3:7" ht="12.75">
      <c r="C9" s="673" t="s">
        <v>1227</v>
      </c>
      <c r="D9" s="19"/>
      <c r="E9" s="19"/>
      <c r="F9" s="19"/>
      <c r="G9" s="146" t="s">
        <v>1228</v>
      </c>
    </row>
    <row r="10" spans="1:7" ht="12.75">
      <c r="A10" s="1" t="s">
        <v>1229</v>
      </c>
      <c r="C10" s="993"/>
      <c r="D10" s="47"/>
      <c r="E10" s="47"/>
      <c r="F10" s="19"/>
      <c r="G10" s="19"/>
    </row>
    <row r="11" spans="3:4" ht="12.75">
      <c r="C11" s="674" t="s">
        <v>1230</v>
      </c>
      <c r="D11" s="674" t="s">
        <v>1231</v>
      </c>
    </row>
    <row r="12" spans="1:5" ht="12.75">
      <c r="A12" s="1" t="s">
        <v>1232</v>
      </c>
      <c r="C12" s="993"/>
      <c r="D12" s="47"/>
      <c r="E12" s="47"/>
    </row>
    <row r="13" spans="3:4" ht="12.75">
      <c r="C13" s="674" t="s">
        <v>1233</v>
      </c>
      <c r="D13" s="674" t="s">
        <v>1231</v>
      </c>
    </row>
    <row r="14" spans="1:5" ht="12.75">
      <c r="A14" s="1" t="s">
        <v>1234</v>
      </c>
      <c r="C14" s="993"/>
      <c r="D14" s="47"/>
      <c r="E14" s="47"/>
    </row>
    <row r="15" ht="12.75">
      <c r="C15" s="674"/>
    </row>
    <row r="16" spans="1:2" ht="12.75">
      <c r="A16" s="21" t="s">
        <v>1235</v>
      </c>
      <c r="B16" s="21"/>
    </row>
    <row r="17" ht="12.75">
      <c r="A17" s="4"/>
    </row>
    <row r="18" spans="1:7" ht="12.75">
      <c r="A18" s="1" t="s">
        <v>1236</v>
      </c>
      <c r="C18" s="993"/>
      <c r="D18" s="47"/>
      <c r="E18" s="47"/>
      <c r="F18" s="47"/>
      <c r="G18" s="47"/>
    </row>
    <row r="19" spans="3:7" ht="12.75">
      <c r="C19" s="673"/>
      <c r="D19" s="19"/>
      <c r="E19" s="19"/>
      <c r="F19" s="19"/>
      <c r="G19" s="19"/>
    </row>
    <row r="20" spans="1:5" ht="12.75">
      <c r="A20" s="1" t="s">
        <v>1229</v>
      </c>
      <c r="C20" s="993"/>
      <c r="D20" s="47"/>
      <c r="E20" s="47"/>
    </row>
    <row r="21" spans="3:4" ht="12.75">
      <c r="C21" s="674" t="s">
        <v>1233</v>
      </c>
      <c r="D21" s="674" t="s">
        <v>1231</v>
      </c>
    </row>
    <row r="22" spans="1:5" ht="12.75">
      <c r="A22" s="1" t="s">
        <v>1232</v>
      </c>
      <c r="C22" s="993"/>
      <c r="D22" s="47"/>
      <c r="E22" s="47"/>
    </row>
    <row r="23" spans="3:4" ht="12.75">
      <c r="C23" s="674" t="s">
        <v>1233</v>
      </c>
      <c r="D23" s="674" t="s">
        <v>1231</v>
      </c>
    </row>
    <row r="24" spans="1:5" ht="12.75">
      <c r="A24" s="1" t="s">
        <v>1234</v>
      </c>
      <c r="C24" s="993"/>
      <c r="D24" s="47"/>
      <c r="E24" s="47"/>
    </row>
    <row r="25" ht="12.75">
      <c r="C25" s="674"/>
    </row>
    <row r="26" spans="1:2" ht="12.75">
      <c r="A26" s="21" t="s">
        <v>1237</v>
      </c>
      <c r="B26" s="21"/>
    </row>
    <row r="28" spans="1:7" ht="12.75">
      <c r="A28" s="1" t="s">
        <v>1236</v>
      </c>
      <c r="C28" s="993"/>
      <c r="D28" s="47"/>
      <c r="E28" s="47"/>
      <c r="F28" s="47"/>
      <c r="G28" s="47"/>
    </row>
    <row r="29" spans="1:7" ht="15" customHeight="1">
      <c r="A29" s="1" t="s">
        <v>1238</v>
      </c>
      <c r="C29" s="993"/>
      <c r="D29" s="47"/>
      <c r="E29" s="47"/>
      <c r="F29" s="47"/>
      <c r="G29" s="47"/>
    </row>
    <row r="31" spans="1:7" ht="12.75">
      <c r="A31" s="1" t="s">
        <v>1224</v>
      </c>
      <c r="C31" s="1275"/>
      <c r="D31" s="47"/>
      <c r="E31" s="47"/>
      <c r="F31" s="47"/>
      <c r="G31" s="47"/>
    </row>
    <row r="32" spans="3:7" ht="12.75">
      <c r="C32" s="673" t="s">
        <v>1239</v>
      </c>
      <c r="D32" s="673" t="s">
        <v>1226</v>
      </c>
      <c r="E32" s="19"/>
      <c r="F32" s="19"/>
      <c r="G32" s="19"/>
    </row>
    <row r="33" spans="3:7" ht="12.75">
      <c r="C33" s="547"/>
      <c r="D33" s="1276"/>
      <c r="E33" s="47"/>
      <c r="F33" s="19"/>
      <c r="G33" s="296"/>
    </row>
    <row r="34" spans="3:7" ht="12.75">
      <c r="C34" s="673" t="s">
        <v>1227</v>
      </c>
      <c r="G34" s="1060" t="s">
        <v>1228</v>
      </c>
    </row>
    <row r="35" spans="4:7" ht="12.75">
      <c r="D35" s="19"/>
      <c r="E35" s="19"/>
      <c r="F35" s="19"/>
      <c r="G35" s="19"/>
    </row>
    <row r="36" spans="1:5" ht="12.75">
      <c r="A36" s="1" t="s">
        <v>1229</v>
      </c>
      <c r="C36" s="993"/>
      <c r="D36" s="47"/>
      <c r="E36" s="47"/>
    </row>
    <row r="37" spans="3:4" ht="12.75">
      <c r="C37" s="674" t="s">
        <v>1230</v>
      </c>
      <c r="D37" s="674" t="s">
        <v>1231</v>
      </c>
    </row>
    <row r="38" spans="1:5" ht="12.75">
      <c r="A38" s="1" t="s">
        <v>1232</v>
      </c>
      <c r="C38" s="993"/>
      <c r="D38" s="47"/>
      <c r="E38" s="47"/>
    </row>
    <row r="39" spans="3:4" ht="12.75">
      <c r="C39" s="674" t="s">
        <v>1233</v>
      </c>
      <c r="D39" s="674" t="s">
        <v>1231</v>
      </c>
    </row>
    <row r="40" spans="1:5" ht="12.75">
      <c r="A40" s="1" t="s">
        <v>1234</v>
      </c>
      <c r="C40" s="993"/>
      <c r="D40" s="47"/>
      <c r="E40" s="47"/>
    </row>
    <row r="41" spans="3:5" ht="12.75">
      <c r="C41" s="19"/>
      <c r="D41" s="19"/>
      <c r="E41" s="19"/>
    </row>
    <row r="42" spans="1:7" ht="12.75">
      <c r="A42" s="1" t="s">
        <v>1240</v>
      </c>
      <c r="C42" s="402"/>
      <c r="D42" s="47"/>
      <c r="E42" s="47"/>
      <c r="F42" s="47"/>
      <c r="G42" s="47"/>
    </row>
    <row r="43" ht="12.75">
      <c r="C43" s="674"/>
    </row>
    <row r="44" spans="1:2" ht="12.75">
      <c r="A44" s="21" t="s">
        <v>1242</v>
      </c>
      <c r="B44" s="21"/>
    </row>
    <row r="45" spans="1:2" ht="12.75">
      <c r="A45" s="21"/>
      <c r="B45" s="21"/>
    </row>
    <row r="46" spans="1:7" ht="12.75">
      <c r="A46" s="1" t="s">
        <v>1236</v>
      </c>
      <c r="C46" s="54"/>
      <c r="D46" s="47"/>
      <c r="E46" s="47"/>
      <c r="F46" s="47"/>
      <c r="G46" s="47"/>
    </row>
    <row r="47" spans="1:7" ht="15" customHeight="1">
      <c r="A47" s="1" t="s">
        <v>1238</v>
      </c>
      <c r="C47" s="54"/>
      <c r="D47" s="47"/>
      <c r="E47" s="47"/>
      <c r="F47" s="47"/>
      <c r="G47" s="47"/>
    </row>
    <row r="48" ht="12.75">
      <c r="C48" s="31"/>
    </row>
    <row r="49" spans="1:7" ht="12.75">
      <c r="A49" s="1" t="s">
        <v>1224</v>
      </c>
      <c r="C49" s="54"/>
      <c r="D49" s="47"/>
      <c r="E49" s="47"/>
      <c r="F49" s="47"/>
      <c r="G49" s="47"/>
    </row>
    <row r="50" spans="3:7" ht="12.75">
      <c r="C50" s="673" t="s">
        <v>1239</v>
      </c>
      <c r="D50" s="673" t="s">
        <v>1226</v>
      </c>
      <c r="E50" s="19"/>
      <c r="F50" s="19"/>
      <c r="G50" s="19"/>
    </row>
    <row r="51" spans="3:7" ht="12.75">
      <c r="C51" s="54"/>
      <c r="D51" s="47"/>
      <c r="E51" s="47"/>
      <c r="F51" s="19"/>
      <c r="G51" s="296"/>
    </row>
    <row r="52" spans="3:7" ht="12.75">
      <c r="C52" s="673" t="s">
        <v>1227</v>
      </c>
      <c r="G52" s="1060" t="s">
        <v>1228</v>
      </c>
    </row>
    <row r="53" spans="1:5" ht="12.75">
      <c r="A53" s="1" t="s">
        <v>1229</v>
      </c>
      <c r="C53" s="54"/>
      <c r="D53" s="47"/>
      <c r="E53" s="47"/>
    </row>
    <row r="54" spans="3:4" ht="12.75">
      <c r="C54" s="674" t="s">
        <v>1230</v>
      </c>
      <c r="D54" s="674" t="s">
        <v>1231</v>
      </c>
    </row>
    <row r="55" spans="1:5" ht="12.75">
      <c r="A55" s="1" t="s">
        <v>1232</v>
      </c>
      <c r="C55" s="54"/>
      <c r="D55" s="47"/>
      <c r="E55" s="47"/>
    </row>
    <row r="56" spans="3:4" ht="12.75">
      <c r="C56" s="674" t="s">
        <v>1233</v>
      </c>
      <c r="D56" s="674" t="s">
        <v>1231</v>
      </c>
    </row>
    <row r="57" spans="1:5" ht="12.75">
      <c r="A57" s="1" t="s">
        <v>1234</v>
      </c>
      <c r="C57" s="54"/>
      <c r="D57" s="47"/>
      <c r="E57" s="47"/>
    </row>
  </sheetData>
  <sheetProtection/>
  <mergeCells count="1">
    <mergeCell ref="A4:H4"/>
  </mergeCells>
  <printOptions/>
  <pageMargins left="0.3937007874015748" right="0.3937007874015748" top="0.5905511811023623" bottom="0.3937007874015748" header="0.5905511811023623" footer="0.3937007874015748"/>
  <pageSetup horizontalDpi="600" verticalDpi="600" orientation="portrait" scale="99" r:id="rId1"/>
  <headerFooter alignWithMargins="0">
    <oddHeader>&amp;L&amp;9Organisme __&amp;UMunicipalité XYZ&amp;U_______________________&amp;R&amp;9Code géographique __&amp;U99999&amp;U_____</oddHeader>
    <oddFooter>&amp;LS55</oddFooter>
  </headerFooter>
</worksheet>
</file>

<file path=xl/worksheets/sheet68.xml><?xml version="1.0" encoding="utf-8"?>
<worksheet xmlns="http://schemas.openxmlformats.org/spreadsheetml/2006/main" xmlns:r="http://schemas.openxmlformats.org/officeDocument/2006/relationships">
  <sheetPr codeName="Feuil80"/>
  <dimension ref="A4:I43"/>
  <sheetViews>
    <sheetView zoomScalePageLayoutView="0" workbookViewId="0" topLeftCell="A4">
      <selection activeCell="A4" sqref="A1:A16384"/>
    </sheetView>
  </sheetViews>
  <sheetFormatPr defaultColWidth="11.421875" defaultRowHeight="12.75"/>
  <cols>
    <col min="1" max="1" width="15.28125" style="1" customWidth="1"/>
    <col min="2" max="3" width="11.421875" style="1" customWidth="1"/>
    <col min="4" max="4" width="8.421875" style="1" customWidth="1"/>
    <col min="5" max="6" width="11.421875" style="1" customWidth="1"/>
    <col min="7" max="7" width="6.57421875" style="1" customWidth="1"/>
    <col min="8" max="8" width="2.7109375" style="1" customWidth="1"/>
    <col min="9" max="9" width="15.7109375" style="1" customWidth="1"/>
    <col min="10" max="16384" width="11.421875" style="1" customWidth="1"/>
  </cols>
  <sheetData>
    <row r="4" ht="12.75">
      <c r="A4" s="6"/>
    </row>
    <row r="5" spans="1:9" ht="12.75">
      <c r="A5" s="1930" t="s">
        <v>1241</v>
      </c>
      <c r="B5" s="1930"/>
      <c r="C5" s="1930"/>
      <c r="D5" s="1930"/>
      <c r="E5" s="1930"/>
      <c r="F5" s="1930"/>
      <c r="G5" s="1930"/>
      <c r="H5" s="1930"/>
      <c r="I5" s="1930"/>
    </row>
    <row r="7" spans="1:9" ht="12.75">
      <c r="A7" s="1930"/>
      <c r="B7" s="1930"/>
      <c r="C7" s="1930"/>
      <c r="D7" s="1930"/>
      <c r="E7" s="1930"/>
      <c r="F7" s="1930"/>
      <c r="G7" s="1930"/>
      <c r="H7" s="1930"/>
      <c r="I7" s="1930"/>
    </row>
    <row r="8" spans="1:9" ht="13.5" thickBot="1">
      <c r="A8" s="1277"/>
      <c r="B8" s="31"/>
      <c r="C8" s="31"/>
      <c r="D8" s="31"/>
      <c r="E8" s="31"/>
      <c r="F8" s="31"/>
      <c r="G8" s="31"/>
      <c r="H8" s="31"/>
      <c r="I8" s="31"/>
    </row>
    <row r="9" spans="1:9" ht="12.75">
      <c r="A9" s="1278"/>
      <c r="B9" s="169"/>
      <c r="C9" s="169"/>
      <c r="D9" s="169"/>
      <c r="E9" s="169"/>
      <c r="F9" s="169"/>
      <c r="G9" s="169"/>
      <c r="H9" s="169"/>
      <c r="I9" s="1279"/>
    </row>
    <row r="10" spans="1:9" ht="12.75">
      <c r="A10" s="1280" t="s">
        <v>383</v>
      </c>
      <c r="B10" s="19"/>
      <c r="C10" s="19"/>
      <c r="D10" s="19"/>
      <c r="E10" s="19"/>
      <c r="F10" s="19"/>
      <c r="G10" s="19"/>
      <c r="H10" s="19"/>
      <c r="I10" s="1281"/>
    </row>
    <row r="11" spans="1:9" ht="15" customHeight="1">
      <c r="A11" s="1280" t="s">
        <v>384</v>
      </c>
      <c r="B11" s="19"/>
      <c r="C11" s="19"/>
      <c r="D11" s="19"/>
      <c r="E11" s="19"/>
      <c r="F11" s="19"/>
      <c r="G11" s="19"/>
      <c r="H11" s="513">
        <v>1</v>
      </c>
      <c r="I11" s="1282"/>
    </row>
    <row r="12" spans="1:9" ht="15" customHeight="1">
      <c r="A12" s="1280" t="s">
        <v>1243</v>
      </c>
      <c r="B12" s="19"/>
      <c r="C12" s="19"/>
      <c r="D12" s="19"/>
      <c r="E12" s="19"/>
      <c r="F12" s="19"/>
      <c r="G12" s="19"/>
      <c r="H12" s="513">
        <v>2</v>
      </c>
      <c r="I12" s="1283"/>
    </row>
    <row r="13" spans="1:9" ht="15" customHeight="1">
      <c r="A13" s="1280" t="s">
        <v>385</v>
      </c>
      <c r="B13" s="19"/>
      <c r="C13" s="19"/>
      <c r="D13" s="19"/>
      <c r="E13" s="19"/>
      <c r="F13" s="19"/>
      <c r="G13" s="19"/>
      <c r="H13" s="513">
        <v>3</v>
      </c>
      <c r="I13" s="1284"/>
    </row>
    <row r="14" spans="1:9" ht="12.75">
      <c r="A14" s="1280"/>
      <c r="B14" s="19"/>
      <c r="C14" s="19"/>
      <c r="D14" s="19"/>
      <c r="E14" s="19"/>
      <c r="F14" s="19"/>
      <c r="G14" s="19"/>
      <c r="H14" s="19"/>
      <c r="I14" s="1285"/>
    </row>
    <row r="15" spans="1:9" ht="12.75">
      <c r="A15" s="1280"/>
      <c r="B15" s="19"/>
      <c r="C15" s="19"/>
      <c r="D15" s="19"/>
      <c r="E15" s="19"/>
      <c r="F15" s="19"/>
      <c r="G15" s="19"/>
      <c r="H15" s="19"/>
      <c r="I15" s="1285"/>
    </row>
    <row r="16" spans="1:9" ht="12.75">
      <c r="A16" s="1280"/>
      <c r="B16" s="19"/>
      <c r="C16" s="19"/>
      <c r="D16" s="19"/>
      <c r="E16" s="19"/>
      <c r="F16" s="19"/>
      <c r="G16" s="19"/>
      <c r="H16" s="19"/>
      <c r="I16" s="1285"/>
    </row>
    <row r="17" spans="1:9" ht="12.75">
      <c r="A17" s="1286" t="s">
        <v>386</v>
      </c>
      <c r="B17" s="1162"/>
      <c r="C17" s="407"/>
      <c r="D17" s="407"/>
      <c r="E17" s="407"/>
      <c r="F17" s="407"/>
      <c r="G17" s="407"/>
      <c r="H17" s="407"/>
      <c r="I17" s="1285"/>
    </row>
    <row r="18" spans="1:9" ht="12.75">
      <c r="A18" s="1286"/>
      <c r="B18" s="1162"/>
      <c r="C18" s="407"/>
      <c r="D18" s="407"/>
      <c r="E18" s="407"/>
      <c r="F18" s="407"/>
      <c r="G18" s="407"/>
      <c r="H18" s="407"/>
      <c r="I18" s="1285"/>
    </row>
    <row r="19" spans="1:9" ht="12.75">
      <c r="A19" s="1287" t="s">
        <v>387</v>
      </c>
      <c r="B19" s="1276"/>
      <c r="C19" s="296"/>
      <c r="D19" s="47"/>
      <c r="E19" s="19"/>
      <c r="F19" s="47"/>
      <c r="G19" s="47"/>
      <c r="H19" s="47"/>
      <c r="I19" s="1288"/>
    </row>
    <row r="20" spans="1:9" ht="12.75">
      <c r="A20" s="1280"/>
      <c r="B20" s="673"/>
      <c r="C20" s="146" t="s">
        <v>388</v>
      </c>
      <c r="D20" s="19"/>
      <c r="E20" s="19"/>
      <c r="F20" s="1990" t="s">
        <v>389</v>
      </c>
      <c r="G20" s="1990"/>
      <c r="H20" s="1990"/>
      <c r="I20" s="1991"/>
    </row>
    <row r="21" spans="1:9" ht="12.75">
      <c r="A21" s="1280"/>
      <c r="B21" s="673"/>
      <c r="C21" s="146"/>
      <c r="D21" s="19"/>
      <c r="E21" s="19"/>
      <c r="F21" s="146"/>
      <c r="G21" s="146"/>
      <c r="H21" s="146"/>
      <c r="I21" s="1289"/>
    </row>
    <row r="22" spans="1:9" ht="12.75">
      <c r="A22" s="1280" t="s">
        <v>390</v>
      </c>
      <c r="B22" s="673"/>
      <c r="C22" s="19"/>
      <c r="D22" s="19"/>
      <c r="E22" s="19"/>
      <c r="F22" s="19"/>
      <c r="G22" s="19"/>
      <c r="H22" s="19"/>
      <c r="I22" s="1290"/>
    </row>
    <row r="23" spans="1:9" ht="12.75">
      <c r="A23" s="1280" t="s">
        <v>1244</v>
      </c>
      <c r="B23" s="673"/>
      <c r="C23" s="19"/>
      <c r="D23" s="19"/>
      <c r="E23" s="19"/>
      <c r="F23" s="19"/>
      <c r="G23" s="19"/>
      <c r="H23" s="19"/>
      <c r="I23" s="1290"/>
    </row>
    <row r="24" spans="1:9" ht="12.75">
      <c r="A24" s="1280"/>
      <c r="B24" s="673"/>
      <c r="C24" s="19"/>
      <c r="D24" s="19"/>
      <c r="E24" s="19"/>
      <c r="F24" s="19"/>
      <c r="G24" s="19"/>
      <c r="H24" s="19"/>
      <c r="I24" s="1290"/>
    </row>
    <row r="25" spans="1:9" ht="12.75">
      <c r="A25" s="1280"/>
      <c r="B25" s="1276"/>
      <c r="C25" s="47"/>
      <c r="D25" s="47"/>
      <c r="E25" s="19"/>
      <c r="F25" s="47"/>
      <c r="G25" s="47"/>
      <c r="H25" s="47"/>
      <c r="I25" s="1288"/>
    </row>
    <row r="26" spans="1:9" ht="12.75">
      <c r="A26" s="1280"/>
      <c r="B26" s="1990" t="s">
        <v>391</v>
      </c>
      <c r="C26" s="1990"/>
      <c r="D26" s="1990"/>
      <c r="E26" s="146"/>
      <c r="F26" s="1990" t="s">
        <v>392</v>
      </c>
      <c r="G26" s="1990"/>
      <c r="H26" s="1990"/>
      <c r="I26" s="1991"/>
    </row>
    <row r="27" spans="1:9" ht="13.5" thickBot="1">
      <c r="A27" s="1291"/>
      <c r="B27" s="1292"/>
      <c r="C27" s="15"/>
      <c r="D27" s="15"/>
      <c r="E27" s="15"/>
      <c r="F27" s="15"/>
      <c r="G27" s="15"/>
      <c r="H27" s="15"/>
      <c r="I27" s="1293"/>
    </row>
    <row r="28" spans="2:8" ht="12.75">
      <c r="B28" s="673"/>
      <c r="C28" s="19"/>
      <c r="D28" s="19"/>
      <c r="E28" s="19"/>
      <c r="F28" s="19"/>
      <c r="G28" s="19"/>
      <c r="H28" s="19"/>
    </row>
    <row r="29" spans="2:8" ht="12.75">
      <c r="B29" s="673"/>
      <c r="C29" s="19"/>
      <c r="D29" s="19"/>
      <c r="E29" s="19"/>
      <c r="F29" s="19"/>
      <c r="G29" s="19"/>
      <c r="H29" s="19"/>
    </row>
    <row r="30" spans="1:8" ht="12.75">
      <c r="A30" s="19"/>
      <c r="B30" s="673"/>
      <c r="C30" s="19"/>
      <c r="D30" s="19"/>
      <c r="E30" s="19"/>
      <c r="F30" s="19"/>
      <c r="G30" s="19"/>
      <c r="H30" s="19"/>
    </row>
    <row r="31" spans="1:3" s="19" customFormat="1" ht="12.75">
      <c r="A31" s="590"/>
      <c r="B31" s="1294"/>
      <c r="C31" s="1294"/>
    </row>
    <row r="32" s="19" customFormat="1" ht="12.75"/>
    <row r="33" s="19" customFormat="1" ht="12.75"/>
    <row r="34" spans="2:5" s="19" customFormat="1" ht="12.75">
      <c r="B34" s="1990"/>
      <c r="C34" s="1990"/>
      <c r="D34" s="1990"/>
      <c r="E34" s="1990"/>
    </row>
    <row r="35" s="19" customFormat="1" ht="12.75"/>
    <row r="36" s="19" customFormat="1" ht="12.75">
      <c r="B36" s="146"/>
    </row>
    <row r="37" s="19" customFormat="1" ht="12.75"/>
    <row r="38" s="19" customFormat="1" ht="12.75">
      <c r="A38" s="673"/>
    </row>
    <row r="39" spans="1:8" s="19" customFormat="1" ht="12.75">
      <c r="A39" s="673"/>
      <c r="B39" s="703"/>
      <c r="C39" s="703"/>
      <c r="F39" s="703"/>
      <c r="G39" s="703"/>
      <c r="H39" s="703"/>
    </row>
    <row r="40" spans="6:8" s="19" customFormat="1" ht="12.75">
      <c r="F40" s="1990"/>
      <c r="G40" s="1990"/>
      <c r="H40" s="1990"/>
    </row>
    <row r="41" s="19" customFormat="1" ht="12.75"/>
    <row r="42" s="19" customFormat="1" ht="12.75"/>
    <row r="43" s="19" customFormat="1" ht="12.75">
      <c r="I43" s="1295"/>
    </row>
    <row r="44" s="19" customFormat="1" ht="12.75"/>
    <row r="45" s="19" customFormat="1" ht="12.75"/>
  </sheetData>
  <sheetProtection/>
  <mergeCells count="7">
    <mergeCell ref="A5:I5"/>
    <mergeCell ref="A7:I7"/>
    <mergeCell ref="F40:H40"/>
    <mergeCell ref="F20:I20"/>
    <mergeCell ref="B26:D26"/>
    <mergeCell ref="F26:I26"/>
    <mergeCell ref="B34:E34"/>
  </mergeCells>
  <printOptions/>
  <pageMargins left="0.3937007874015748" right="0.3937007874015748" top="0.5905511811023623" bottom="0.3937007874015748" header="0.5905511811023623" footer="0.3937007874015748"/>
  <pageSetup horizontalDpi="600" verticalDpi="600" orientation="portrait" r:id="rId2"/>
  <headerFooter alignWithMargins="0">
    <oddHeader>&amp;L&amp;9Organisme __&amp;UMunicipalité XYZ&amp;U_______________________&amp;R&amp;9Code géographique __&amp;U99999&amp;U_____</oddHeader>
    <oddFooter>&amp;LS56</oddFooter>
  </headerFooter>
  <drawing r:id="rId1"/>
</worksheet>
</file>

<file path=xl/worksheets/sheet69.xml><?xml version="1.0" encoding="utf-8"?>
<worksheet xmlns="http://schemas.openxmlformats.org/spreadsheetml/2006/main" xmlns:r="http://schemas.openxmlformats.org/officeDocument/2006/relationships">
  <sheetPr codeName="Feuil83"/>
  <dimension ref="A2:K38"/>
  <sheetViews>
    <sheetView zoomScalePageLayoutView="0" workbookViewId="0" topLeftCell="A1">
      <selection activeCell="L25" sqref="L25"/>
    </sheetView>
  </sheetViews>
  <sheetFormatPr defaultColWidth="11.421875" defaultRowHeight="12.75"/>
  <cols>
    <col min="1" max="1" width="14.57421875" style="1" customWidth="1"/>
    <col min="2" max="2" width="8.7109375" style="1" customWidth="1"/>
    <col min="3" max="3" width="11.421875" style="1" customWidth="1"/>
    <col min="4" max="4" width="8.421875" style="1" customWidth="1"/>
    <col min="5" max="6" width="11.421875" style="1" customWidth="1"/>
    <col min="7" max="7" width="6.57421875" style="1" customWidth="1"/>
    <col min="8" max="8" width="2.7109375" style="1" customWidth="1"/>
    <col min="9" max="9" width="15.7109375" style="1" customWidth="1"/>
    <col min="10" max="10" width="1.7109375" style="1" customWidth="1"/>
    <col min="11" max="16384" width="11.421875" style="1" customWidth="1"/>
  </cols>
  <sheetData>
    <row r="2" ht="12.75">
      <c r="A2" s="6"/>
    </row>
    <row r="3" spans="1:9" ht="12.75">
      <c r="A3" s="1930" t="s">
        <v>302</v>
      </c>
      <c r="B3" s="1930"/>
      <c r="C3" s="1930"/>
      <c r="D3" s="1930"/>
      <c r="E3" s="1930"/>
      <c r="F3" s="1930"/>
      <c r="G3" s="1930"/>
      <c r="H3" s="1930"/>
      <c r="I3" s="1930"/>
    </row>
    <row r="4" spans="1:9" ht="12.75">
      <c r="A4" s="1931" t="s">
        <v>1278</v>
      </c>
      <c r="B4" s="1931"/>
      <c r="C4" s="1931"/>
      <c r="D4" s="1931"/>
      <c r="E4" s="1931"/>
      <c r="F4" s="1931"/>
      <c r="G4" s="1931"/>
      <c r="H4" s="1931"/>
      <c r="I4" s="1931"/>
    </row>
    <row r="5" spans="1:10" ht="12.75">
      <c r="A5" s="590"/>
      <c r="B5" s="1294"/>
      <c r="C5" s="1294"/>
      <c r="D5" s="19"/>
      <c r="E5" s="19"/>
      <c r="F5" s="19"/>
      <c r="G5" s="19"/>
      <c r="H5" s="19"/>
      <c r="I5" s="19"/>
      <c r="J5" s="19"/>
    </row>
    <row r="6" spans="1:10" ht="12.75">
      <c r="A6" s="590"/>
      <c r="B6" s="1294"/>
      <c r="C6" s="1294"/>
      <c r="D6" s="19"/>
      <c r="E6" s="19"/>
      <c r="F6" s="19"/>
      <c r="G6" s="19"/>
      <c r="H6" s="19"/>
      <c r="I6" s="19"/>
      <c r="J6" s="19"/>
    </row>
    <row r="7" spans="1:10" ht="12.75">
      <c r="A7" s="19"/>
      <c r="B7" s="19"/>
      <c r="C7" s="19"/>
      <c r="D7" s="19"/>
      <c r="E7" s="19"/>
      <c r="F7" s="19"/>
      <c r="G7" s="19"/>
      <c r="H7" s="19"/>
      <c r="I7" s="19"/>
      <c r="J7" s="19"/>
    </row>
    <row r="8" spans="1:10" ht="12.75">
      <c r="A8" s="19" t="s">
        <v>393</v>
      </c>
      <c r="B8" s="47"/>
      <c r="C8" s="47"/>
      <c r="D8" s="47"/>
      <c r="E8" s="47"/>
      <c r="F8" s="19" t="s">
        <v>441</v>
      </c>
      <c r="G8" s="19"/>
      <c r="H8" s="19"/>
      <c r="I8" s="19"/>
      <c r="J8" s="19"/>
    </row>
    <row r="9" spans="1:10" ht="12.75">
      <c r="A9" s="19"/>
      <c r="B9" s="1992" t="s">
        <v>388</v>
      </c>
      <c r="C9" s="1992"/>
      <c r="D9" s="1992"/>
      <c r="E9" s="1992"/>
      <c r="F9" s="19"/>
      <c r="G9" s="19"/>
      <c r="H9" s="19"/>
      <c r="I9" s="19"/>
      <c r="J9" s="19"/>
    </row>
    <row r="10" spans="1:10" ht="12.75">
      <c r="A10" s="47"/>
      <c r="B10" s="47"/>
      <c r="C10" s="47"/>
      <c r="D10" s="47"/>
      <c r="E10" s="19" t="s">
        <v>394</v>
      </c>
      <c r="F10" s="19"/>
      <c r="G10" s="19"/>
      <c r="H10" s="19"/>
      <c r="I10" s="19"/>
      <c r="J10" s="19"/>
    </row>
    <row r="11" spans="1:10" ht="12.75">
      <c r="A11" s="19"/>
      <c r="B11" s="146" t="s">
        <v>395</v>
      </c>
      <c r="C11" s="19"/>
      <c r="D11" s="19"/>
      <c r="E11" s="19"/>
      <c r="F11" s="19"/>
      <c r="G11" s="19"/>
      <c r="H11" s="19"/>
      <c r="I11" s="19"/>
      <c r="J11" s="19"/>
    </row>
    <row r="12" spans="1:10" ht="12.75">
      <c r="A12" s="19" t="s">
        <v>396</v>
      </c>
      <c r="B12" s="19"/>
      <c r="C12" s="47"/>
      <c r="D12" s="47"/>
      <c r="E12" s="47"/>
      <c r="F12" s="19" t="s">
        <v>397</v>
      </c>
      <c r="G12" s="19"/>
      <c r="H12" s="19"/>
      <c r="I12" s="19"/>
      <c r="J12" s="19"/>
    </row>
    <row r="13" spans="1:10" ht="12.75">
      <c r="A13" s="19"/>
      <c r="B13" s="19"/>
      <c r="C13" s="1992" t="s">
        <v>392</v>
      </c>
      <c r="D13" s="1992"/>
      <c r="E13" s="1992"/>
      <c r="F13" s="19"/>
      <c r="G13" s="19"/>
      <c r="H13" s="19"/>
      <c r="I13" s="19"/>
      <c r="J13" s="19"/>
    </row>
    <row r="14" spans="1:10" ht="12.75">
      <c r="A14" s="19" t="s">
        <v>412</v>
      </c>
      <c r="B14" s="19"/>
      <c r="C14" s="19"/>
      <c r="D14" s="19"/>
      <c r="E14" s="19"/>
      <c r="F14" s="19"/>
      <c r="G14" s="19"/>
      <c r="H14" s="47"/>
      <c r="I14" s="47"/>
      <c r="J14" s="19" t="s">
        <v>398</v>
      </c>
    </row>
    <row r="15" spans="1:11" ht="12.75">
      <c r="A15" s="19"/>
      <c r="B15" s="19"/>
      <c r="C15" s="19"/>
      <c r="D15" s="19"/>
      <c r="E15" s="19"/>
      <c r="H15" s="1992" t="s">
        <v>392</v>
      </c>
      <c r="I15" s="1992"/>
      <c r="J15" s="678"/>
      <c r="K15" s="678"/>
    </row>
    <row r="16" spans="1:10" ht="12.75">
      <c r="A16" s="19"/>
      <c r="B16" s="19"/>
      <c r="C16" s="19"/>
      <c r="D16" s="19"/>
      <c r="E16" s="19"/>
      <c r="F16" s="19"/>
      <c r="G16" s="19"/>
      <c r="H16" s="19"/>
      <c r="I16" s="19"/>
      <c r="J16" s="19"/>
    </row>
    <row r="17" spans="1:10" ht="12.75">
      <c r="A17" s="19"/>
      <c r="B17" s="19"/>
      <c r="C17" s="19"/>
      <c r="D17" s="19"/>
      <c r="E17" s="19"/>
      <c r="F17" s="19"/>
      <c r="G17" s="19"/>
      <c r="H17" s="19"/>
      <c r="I17" s="19"/>
      <c r="J17" s="19"/>
    </row>
    <row r="18" spans="1:10" ht="12.75">
      <c r="A18" s="19" t="s">
        <v>734</v>
      </c>
      <c r="B18" s="19"/>
      <c r="C18" s="19"/>
      <c r="D18" s="19"/>
      <c r="E18" s="19"/>
      <c r="F18" s="19"/>
      <c r="G18" s="19"/>
      <c r="H18" s="19"/>
      <c r="I18" s="19"/>
      <c r="J18" s="19"/>
    </row>
    <row r="19" spans="1:10" ht="12.75">
      <c r="A19" s="19"/>
      <c r="B19" s="19"/>
      <c r="C19" s="19"/>
      <c r="D19" s="19"/>
      <c r="E19" s="19"/>
      <c r="F19" s="19"/>
      <c r="G19" s="19"/>
      <c r="H19" s="19"/>
      <c r="I19" s="19"/>
      <c r="J19" s="19"/>
    </row>
    <row r="20" spans="1:10" ht="12.75">
      <c r="A20" s="19" t="s">
        <v>1378</v>
      </c>
      <c r="B20" s="19"/>
      <c r="C20" s="19"/>
      <c r="D20" s="19"/>
      <c r="E20" s="19"/>
      <c r="F20" s="19"/>
      <c r="G20" s="19"/>
      <c r="H20" s="1848">
        <f>'S18  État résultats'!D35</f>
        <v>7204820</v>
      </c>
      <c r="I20" s="1848"/>
      <c r="J20" s="19" t="s">
        <v>291</v>
      </c>
    </row>
    <row r="21" spans="1:10" ht="12.75">
      <c r="A21" s="19"/>
      <c r="B21" s="19"/>
      <c r="C21" s="19"/>
      <c r="D21" s="19"/>
      <c r="E21" s="19"/>
      <c r="F21" s="19"/>
      <c r="G21" s="19"/>
      <c r="H21" s="251"/>
      <c r="I21" s="251"/>
      <c r="J21" s="19"/>
    </row>
    <row r="22" spans="1:10" ht="12.75">
      <c r="A22" s="19" t="s">
        <v>1268</v>
      </c>
      <c r="B22" s="19"/>
      <c r="C22" s="19"/>
      <c r="D22" s="19"/>
      <c r="E22" s="19"/>
      <c r="F22" s="19"/>
      <c r="G22" s="19"/>
      <c r="H22" s="251"/>
      <c r="I22" s="251"/>
      <c r="J22" s="19"/>
    </row>
    <row r="23" spans="1:10" ht="12.75">
      <c r="A23" s="19" t="s">
        <v>40</v>
      </c>
      <c r="B23" s="19"/>
      <c r="C23" s="19"/>
      <c r="D23" s="19"/>
      <c r="E23" s="19"/>
      <c r="F23" s="19"/>
      <c r="G23" s="19"/>
      <c r="H23" s="1848">
        <f>'S34  TGT Taux réel'!J20</f>
        <v>60430751</v>
      </c>
      <c r="I23" s="1848"/>
      <c r="J23" s="19" t="s">
        <v>291</v>
      </c>
    </row>
    <row r="24" spans="1:10" ht="12.75">
      <c r="A24" s="19"/>
      <c r="B24" s="62" t="s">
        <v>382</v>
      </c>
      <c r="C24" s="19"/>
      <c r="D24" s="19"/>
      <c r="E24" s="19"/>
      <c r="F24" s="19"/>
      <c r="G24" s="19"/>
      <c r="H24" s="251"/>
      <c r="I24" s="1296"/>
      <c r="J24" s="19"/>
    </row>
    <row r="25" spans="1:10" ht="12.75">
      <c r="A25" s="19" t="s">
        <v>1379</v>
      </c>
      <c r="B25" s="19"/>
      <c r="C25" s="19"/>
      <c r="D25" s="19"/>
      <c r="E25" s="19"/>
      <c r="F25" s="19"/>
      <c r="G25" s="19"/>
      <c r="H25" s="1848"/>
      <c r="I25" s="1848"/>
      <c r="J25" s="19" t="s">
        <v>291</v>
      </c>
    </row>
    <row r="26" spans="1:10" ht="12.75">
      <c r="A26" s="19"/>
      <c r="B26" s="19"/>
      <c r="C26" s="19"/>
      <c r="D26" s="19"/>
      <c r="E26" s="19"/>
      <c r="F26" s="19"/>
      <c r="G26" s="19"/>
      <c r="H26" s="19"/>
      <c r="I26" s="1295"/>
      <c r="J26" s="19"/>
    </row>
    <row r="27" spans="1:10" ht="12.75">
      <c r="A27" s="19"/>
      <c r="B27" s="19"/>
      <c r="C27" s="19"/>
      <c r="D27" s="19"/>
      <c r="E27" s="19"/>
      <c r="F27" s="19"/>
      <c r="G27" s="19"/>
      <c r="H27" s="19"/>
      <c r="I27" s="19"/>
      <c r="J27" s="19"/>
    </row>
    <row r="28" spans="1:10" ht="12.75">
      <c r="A28" s="19" t="s">
        <v>1269</v>
      </c>
      <c r="B28" s="47"/>
      <c r="C28" s="47"/>
      <c r="D28" s="47"/>
      <c r="E28" s="19" t="s">
        <v>1270</v>
      </c>
      <c r="F28" s="47"/>
      <c r="G28" s="47"/>
      <c r="H28" s="47"/>
      <c r="I28" s="47"/>
      <c r="J28" s="19"/>
    </row>
    <row r="29" spans="1:10" ht="12.75">
      <c r="A29" s="19"/>
      <c r="B29" s="19"/>
      <c r="C29" s="19"/>
      <c r="D29" s="19"/>
      <c r="E29" s="19"/>
      <c r="F29" s="19"/>
      <c r="G29" s="19"/>
      <c r="H29" s="19"/>
      <c r="I29" s="19"/>
      <c r="J29" s="19"/>
    </row>
    <row r="30" spans="1:10" ht="12.75">
      <c r="A30" s="19"/>
      <c r="B30" s="19"/>
      <c r="C30" s="19"/>
      <c r="D30" s="19"/>
      <c r="E30" s="19"/>
      <c r="F30" s="19"/>
      <c r="G30" s="19"/>
      <c r="H30" s="19"/>
      <c r="I30" s="19"/>
      <c r="J30" s="19"/>
    </row>
    <row r="31" spans="1:10" ht="12.75">
      <c r="A31" s="19"/>
      <c r="B31" s="703"/>
      <c r="C31" s="703"/>
      <c r="D31" s="19"/>
      <c r="E31" s="19"/>
      <c r="F31" s="703"/>
      <c r="G31" s="703"/>
      <c r="H31" s="703"/>
      <c r="I31" s="19"/>
      <c r="J31" s="19"/>
    </row>
    <row r="32" spans="1:10" ht="12.75">
      <c r="A32" s="19"/>
      <c r="B32" s="19"/>
      <c r="C32" s="19"/>
      <c r="D32" s="19"/>
      <c r="E32" s="19"/>
      <c r="F32" s="19"/>
      <c r="G32" s="19"/>
      <c r="H32" s="19"/>
      <c r="I32" s="19"/>
      <c r="J32" s="19"/>
    </row>
    <row r="33" ht="12.75">
      <c r="J33" s="19"/>
    </row>
    <row r="34" ht="12.75">
      <c r="J34" s="19"/>
    </row>
    <row r="35" spans="8:10" ht="12.75">
      <c r="H35" s="708"/>
      <c r="J35" s="19"/>
    </row>
    <row r="36" spans="8:10" ht="12.75">
      <c r="H36" s="708"/>
      <c r="J36" s="19"/>
    </row>
    <row r="37" spans="8:10" ht="12.75">
      <c r="H37" s="566"/>
      <c r="J37" s="19"/>
    </row>
    <row r="38" ht="12.75">
      <c r="J38" s="19"/>
    </row>
  </sheetData>
  <sheetProtection/>
  <mergeCells count="8">
    <mergeCell ref="H20:I20"/>
    <mergeCell ref="H23:I23"/>
    <mergeCell ref="H25:I25"/>
    <mergeCell ref="A3:I3"/>
    <mergeCell ref="A4:I4"/>
    <mergeCell ref="B9:E9"/>
    <mergeCell ref="H15:I15"/>
    <mergeCell ref="C13:E13"/>
  </mergeCells>
  <printOptions/>
  <pageMargins left="0.3937007874015748" right="0.3937007874015748" top="0.5905511811023623" bottom="0.3937007874015748" header="0.5905511811023623" footer="0.3937007874015748"/>
  <pageSetup horizontalDpi="600" verticalDpi="600" orientation="portrait" r:id="rId1"/>
  <headerFooter alignWithMargins="0">
    <oddHeader>&amp;L&amp;9Organisme __&amp;UMunicipalité XYZ&amp;U_______________________&amp;R&amp;9Code géographique __&amp;U99999&amp;U_____</oddHeader>
    <oddFooter>&amp;LS57</oddFooter>
  </headerFooter>
</worksheet>
</file>

<file path=xl/worksheets/sheet7.xml><?xml version="1.0" encoding="utf-8"?>
<worksheet xmlns="http://schemas.openxmlformats.org/spreadsheetml/2006/main" xmlns:r="http://schemas.openxmlformats.org/officeDocument/2006/relationships">
  <sheetPr codeName="Feuil1"/>
  <dimension ref="A2:H59"/>
  <sheetViews>
    <sheetView zoomScalePageLayoutView="0" workbookViewId="0" topLeftCell="A1">
      <selection activeCell="A4" sqref="A4"/>
    </sheetView>
  </sheetViews>
  <sheetFormatPr defaultColWidth="11.421875" defaultRowHeight="12.75"/>
  <cols>
    <col min="1" max="16384" width="11.421875" style="1" customWidth="1"/>
  </cols>
  <sheetData>
    <row r="2" spans="1:6" ht="12.75">
      <c r="A2" s="1638" t="s">
        <v>688</v>
      </c>
      <c r="B2" s="1344"/>
      <c r="C2" s="1344"/>
      <c r="D2" s="1344"/>
      <c r="E2" s="1344"/>
      <c r="F2" s="1344"/>
    </row>
    <row r="4" spans="1:8" ht="12.75">
      <c r="A4" s="301"/>
      <c r="H4" s="704" t="s">
        <v>821</v>
      </c>
    </row>
    <row r="5" ht="12.75">
      <c r="H5" s="704" t="s">
        <v>687</v>
      </c>
    </row>
    <row r="6" spans="1:5" ht="13.5" thickBot="1">
      <c r="A6" s="15"/>
      <c r="B6" s="15"/>
      <c r="C6" s="15"/>
      <c r="D6" s="15"/>
      <c r="E6" s="15"/>
    </row>
    <row r="8" ht="12.75">
      <c r="A8" s="180" t="s">
        <v>71</v>
      </c>
    </row>
    <row r="10" ht="12.75">
      <c r="A10" s="1" t="s">
        <v>496</v>
      </c>
    </row>
    <row r="11" ht="12.75">
      <c r="E11" s="713"/>
    </row>
    <row r="12" ht="12.75">
      <c r="A12" s="1" t="s">
        <v>922</v>
      </c>
    </row>
    <row r="13" ht="14.25">
      <c r="A13" s="1" t="s">
        <v>39</v>
      </c>
    </row>
    <row r="14" ht="12.75">
      <c r="A14" s="1" t="s">
        <v>156</v>
      </c>
    </row>
    <row r="15" ht="12.75">
      <c r="A15" s="1" t="s">
        <v>157</v>
      </c>
    </row>
    <row r="16" ht="12.75">
      <c r="A16" s="1" t="s">
        <v>158</v>
      </c>
    </row>
    <row r="18" ht="12.75">
      <c r="A18" s="1" t="s">
        <v>928</v>
      </c>
    </row>
    <row r="19" ht="12.75">
      <c r="A19" s="1" t="s">
        <v>929</v>
      </c>
    </row>
    <row r="20" ht="12.75">
      <c r="A20" s="1" t="s">
        <v>1091</v>
      </c>
    </row>
    <row r="21" ht="12.75">
      <c r="A21" s="1" t="s">
        <v>1092</v>
      </c>
    </row>
    <row r="22" ht="12.75">
      <c r="A22" s="1" t="s">
        <v>1093</v>
      </c>
    </row>
    <row r="23" ht="12.75">
      <c r="A23" s="1" t="s">
        <v>1094</v>
      </c>
    </row>
    <row r="25" ht="12.75">
      <c r="A25" s="1" t="s">
        <v>851</v>
      </c>
    </row>
    <row r="26" ht="12.75">
      <c r="A26" s="1" t="s">
        <v>827</v>
      </c>
    </row>
    <row r="27" ht="12.75">
      <c r="A27" s="1" t="s">
        <v>828</v>
      </c>
    </row>
    <row r="28" ht="12.75">
      <c r="A28" s="1" t="s">
        <v>829</v>
      </c>
    </row>
    <row r="33" spans="1:5" ht="12.75">
      <c r="A33" s="1638" t="s">
        <v>685</v>
      </c>
      <c r="B33" s="1344"/>
      <c r="C33" s="1344"/>
      <c r="D33" s="1344"/>
      <c r="E33" s="1344"/>
    </row>
    <row r="34" spans="1:8" ht="12.75">
      <c r="A34" s="1406"/>
      <c r="B34" s="110"/>
      <c r="C34" s="110"/>
      <c r="D34" s="110"/>
      <c r="E34" s="110"/>
      <c r="F34" s="110"/>
      <c r="G34" s="110"/>
      <c r="H34" s="1408"/>
    </row>
    <row r="35" spans="1:8" ht="12.75">
      <c r="A35" s="1418"/>
      <c r="B35" s="29"/>
      <c r="C35" s="29"/>
      <c r="D35" s="29"/>
      <c r="E35" s="29"/>
      <c r="F35" s="566"/>
      <c r="G35" s="19"/>
      <c r="H35" s="1410"/>
    </row>
    <row r="36" spans="1:8" ht="12.75">
      <c r="A36" s="1411"/>
      <c r="B36" s="29"/>
      <c r="C36" s="29"/>
      <c r="D36" s="29"/>
      <c r="E36" s="29"/>
      <c r="F36" s="566"/>
      <c r="G36" s="19"/>
      <c r="H36" s="1410"/>
    </row>
    <row r="37" spans="1:8" ht="12.75">
      <c r="A37" s="1411"/>
      <c r="B37" s="29"/>
      <c r="C37" s="29"/>
      <c r="D37" s="29"/>
      <c r="E37" s="29"/>
      <c r="F37" s="566"/>
      <c r="G37" s="19"/>
      <c r="H37" s="1410"/>
    </row>
    <row r="38" spans="1:8" ht="12.75">
      <c r="A38" s="1409"/>
      <c r="B38" s="29"/>
      <c r="C38" s="29"/>
      <c r="D38" s="29"/>
      <c r="E38" s="29"/>
      <c r="F38" s="566"/>
      <c r="G38" s="19"/>
      <c r="H38" s="1410"/>
    </row>
    <row r="39" spans="1:8" ht="12.75">
      <c r="A39" s="1409"/>
      <c r="B39" s="29"/>
      <c r="C39" s="29"/>
      <c r="D39" s="29"/>
      <c r="E39" s="29"/>
      <c r="F39" s="124"/>
      <c r="G39" s="19"/>
      <c r="H39" s="1410"/>
    </row>
    <row r="40" spans="1:8" ht="12.75">
      <c r="A40" s="1409"/>
      <c r="B40" s="29"/>
      <c r="C40" s="29"/>
      <c r="D40" s="29"/>
      <c r="E40" s="29"/>
      <c r="F40" s="566"/>
      <c r="G40" s="19"/>
      <c r="H40" s="1410"/>
    </row>
    <row r="41" spans="1:8" ht="12.75">
      <c r="A41" s="1412"/>
      <c r="B41" s="29"/>
      <c r="C41" s="29"/>
      <c r="D41" s="29"/>
      <c r="E41" s="29"/>
      <c r="F41" s="566"/>
      <c r="G41" s="566"/>
      <c r="H41" s="1413"/>
    </row>
    <row r="42" spans="1:8" ht="12.75">
      <c r="A42" s="1412"/>
      <c r="B42" s="710"/>
      <c r="C42" s="709"/>
      <c r="D42" s="709"/>
      <c r="E42" s="19"/>
      <c r="F42" s="1337"/>
      <c r="G42" s="19"/>
      <c r="H42" s="1417"/>
    </row>
    <row r="43" spans="1:8" ht="12.75">
      <c r="A43" s="1419"/>
      <c r="B43" s="1420"/>
      <c r="C43" s="1333"/>
      <c r="D43" s="1333"/>
      <c r="E43" s="47"/>
      <c r="F43" s="1334"/>
      <c r="G43" s="47"/>
      <c r="H43" s="1414"/>
    </row>
    <row r="44" spans="2:8" ht="12.75">
      <c r="B44" s="709"/>
      <c r="C44" s="709"/>
      <c r="D44" s="29"/>
      <c r="E44" s="566"/>
      <c r="F44" s="708"/>
      <c r="G44" s="708"/>
      <c r="H44" s="708"/>
    </row>
    <row r="45" spans="1:8" ht="12.75">
      <c r="A45" s="1" t="s">
        <v>923</v>
      </c>
      <c r="B45" s="47"/>
      <c r="C45" s="47"/>
      <c r="D45" s="47"/>
      <c r="F45" s="1" t="s">
        <v>924</v>
      </c>
      <c r="G45" s="47"/>
      <c r="H45" s="47"/>
    </row>
    <row r="47" ht="12.75">
      <c r="A47" s="19"/>
    </row>
    <row r="48" spans="1:8" ht="26.25" customHeight="1">
      <c r="A48" s="1920" t="s">
        <v>686</v>
      </c>
      <c r="B48" s="1920"/>
      <c r="C48" s="1920"/>
      <c r="D48" s="1920"/>
      <c r="E48" s="1920"/>
      <c r="F48" s="1920"/>
      <c r="G48" s="1920"/>
      <c r="H48" s="1920"/>
    </row>
    <row r="49" spans="2:8" ht="12.75">
      <c r="B49" s="19"/>
      <c r="C49" s="19"/>
      <c r="D49" s="19"/>
      <c r="G49" s="19"/>
      <c r="H49" s="19"/>
    </row>
    <row r="50" ht="12.75">
      <c r="F50" s="708"/>
    </row>
    <row r="51" spans="1:6" ht="12.75">
      <c r="A51" s="31"/>
      <c r="B51" s="31"/>
      <c r="C51" s="31"/>
      <c r="D51" s="31"/>
      <c r="E51" s="31"/>
      <c r="F51" s="566"/>
    </row>
    <row r="52" spans="1:6" ht="12.75">
      <c r="A52" s="31"/>
      <c r="B52" s="31"/>
      <c r="C52" s="31"/>
      <c r="D52" s="31"/>
      <c r="E52" s="31"/>
      <c r="F52" s="124"/>
    </row>
    <row r="53" spans="1:6" ht="12.75">
      <c r="A53" s="31"/>
      <c r="B53" s="31"/>
      <c r="C53" s="31"/>
      <c r="D53" s="31"/>
      <c r="E53" s="31"/>
      <c r="F53" s="124"/>
    </row>
    <row r="54" spans="1:6" ht="12.75">
      <c r="A54" s="31"/>
      <c r="B54" s="31"/>
      <c r="C54" s="31"/>
      <c r="D54" s="31"/>
      <c r="E54" s="31"/>
      <c r="F54" s="124"/>
    </row>
    <row r="55" spans="1:6" ht="12.75">
      <c r="A55" s="31"/>
      <c r="B55" s="31"/>
      <c r="C55" s="31"/>
      <c r="D55" s="31"/>
      <c r="E55" s="31"/>
      <c r="F55" s="124"/>
    </row>
    <row r="56" spans="1:6" ht="12.75">
      <c r="A56" s="31"/>
      <c r="B56" s="31"/>
      <c r="C56" s="31"/>
      <c r="D56" s="31"/>
      <c r="E56" s="31"/>
      <c r="F56" s="708"/>
    </row>
    <row r="57" spans="1:7" ht="15.75">
      <c r="A57" s="1336"/>
      <c r="B57" s="1336"/>
      <c r="C57" s="52"/>
      <c r="D57" s="31"/>
      <c r="E57" s="708"/>
      <c r="F57" s="708"/>
      <c r="G57" s="708"/>
    </row>
    <row r="59" ht="12.75">
      <c r="A59" s="714"/>
    </row>
  </sheetData>
  <sheetProtection/>
  <mergeCells count="1">
    <mergeCell ref="A48:H48"/>
  </mergeCells>
  <printOptions/>
  <pageMargins left="0.7874015748031497" right="0.5905511811023623" top="0.5905511811023623" bottom="0.5905511811023623" header="0.5905511811023623" footer="0.3937007874015748"/>
  <pageSetup horizontalDpi="300" verticalDpi="300" orientation="portrait" r:id="rId1"/>
  <headerFooter alignWithMargins="0">
    <oddHeader>&amp;L&amp;9Organisme __&amp;UMunicipalité XYZ&amp;U_______________________&amp;R&amp;9Code géographique __&amp;U99999&amp;U_____</oddHeader>
    <oddFooter>&amp;LS6.1</oddFooter>
  </headerFooter>
</worksheet>
</file>

<file path=xl/worksheets/sheet8.xml><?xml version="1.0" encoding="utf-8"?>
<worksheet xmlns="http://schemas.openxmlformats.org/spreadsheetml/2006/main" xmlns:r="http://schemas.openxmlformats.org/officeDocument/2006/relationships">
  <sheetPr codeName="Feuil50"/>
  <dimension ref="A1:W47"/>
  <sheetViews>
    <sheetView zoomScalePageLayoutView="0" workbookViewId="0" topLeftCell="H25">
      <selection activeCell="U48" sqref="U48"/>
    </sheetView>
  </sheetViews>
  <sheetFormatPr defaultColWidth="11.421875" defaultRowHeight="12.75"/>
  <cols>
    <col min="1" max="1" width="2.57421875" style="185" customWidth="1"/>
    <col min="2" max="2" width="37.7109375" style="185" customWidth="1"/>
    <col min="3" max="3" width="2.421875" style="185" customWidth="1"/>
    <col min="4" max="4" width="1.28515625" style="185" customWidth="1"/>
    <col min="5" max="5" width="14.7109375" style="185" customWidth="1"/>
    <col min="6" max="7" width="1.28515625" style="185" customWidth="1"/>
    <col min="8" max="8" width="14.7109375" style="185" customWidth="1"/>
    <col min="9" max="10" width="1.28515625" style="185" customWidth="1"/>
    <col min="11" max="11" width="14.7109375" style="185" customWidth="1"/>
    <col min="12" max="13" width="1.28515625" style="185" customWidth="1"/>
    <col min="14" max="14" width="14.7109375" style="185" customWidth="1"/>
    <col min="15" max="16" width="1.28515625" style="185" customWidth="1"/>
    <col min="17" max="17" width="14.7109375" style="185" customWidth="1"/>
    <col min="18" max="18" width="1.28515625" style="185" customWidth="1"/>
    <col min="19" max="19" width="10.57421875" style="1747" customWidth="1"/>
    <col min="20" max="20" width="1.28515625" style="185" customWidth="1"/>
    <col min="21" max="21" width="13.57421875" style="185" customWidth="1"/>
    <col min="22" max="22" width="1.28515625" style="185" customWidth="1"/>
    <col min="23" max="16384" width="11.421875" style="185" customWidth="1"/>
  </cols>
  <sheetData>
    <row r="1" spans="1:16" ht="17.25">
      <c r="A1" s="1807" t="s">
        <v>713</v>
      </c>
      <c r="K1" s="187"/>
      <c r="L1" s="187"/>
      <c r="M1" s="187"/>
      <c r="N1" s="187"/>
      <c r="O1" s="187"/>
      <c r="P1" s="187"/>
    </row>
    <row r="2" spans="1:22" ht="12" customHeight="1">
      <c r="A2" s="1807"/>
      <c r="B2" s="1924" t="s">
        <v>1464</v>
      </c>
      <c r="C2" s="1924"/>
      <c r="D2" s="1924"/>
      <c r="E2" s="1924"/>
      <c r="F2" s="1924"/>
      <c r="G2" s="1924"/>
      <c r="H2" s="1924"/>
      <c r="I2" s="1924"/>
      <c r="J2" s="1924"/>
      <c r="K2" s="1924"/>
      <c r="L2" s="1924"/>
      <c r="M2" s="1924"/>
      <c r="N2" s="1924"/>
      <c r="O2" s="1924"/>
      <c r="P2" s="1924"/>
      <c r="Q2" s="1924"/>
      <c r="R2" s="1924"/>
      <c r="S2" s="1924"/>
      <c r="T2" s="1924"/>
      <c r="U2" s="1924"/>
      <c r="V2" s="1924"/>
    </row>
    <row r="3" spans="2:22" ht="12.75" customHeight="1">
      <c r="B3" s="1925" t="s">
        <v>987</v>
      </c>
      <c r="C3" s="1925"/>
      <c r="D3" s="1925"/>
      <c r="E3" s="1925"/>
      <c r="F3" s="1925"/>
      <c r="G3" s="1925"/>
      <c r="H3" s="1925"/>
      <c r="I3" s="1925"/>
      <c r="J3" s="1925"/>
      <c r="K3" s="1925"/>
      <c r="L3" s="1925"/>
      <c r="M3" s="1925"/>
      <c r="N3" s="1925"/>
      <c r="O3" s="1925"/>
      <c r="P3" s="1925"/>
      <c r="Q3" s="1925"/>
      <c r="R3" s="1925"/>
      <c r="S3" s="1925"/>
      <c r="T3" s="1925"/>
      <c r="U3" s="1925"/>
      <c r="V3" s="1925"/>
    </row>
    <row r="4" spans="2:22" ht="12" customHeight="1">
      <c r="B4" s="1925" t="s">
        <v>613</v>
      </c>
      <c r="C4" s="1925"/>
      <c r="D4" s="1925"/>
      <c r="E4" s="1925"/>
      <c r="F4" s="1925"/>
      <c r="G4" s="1925"/>
      <c r="H4" s="1925"/>
      <c r="I4" s="1925"/>
      <c r="J4" s="1925"/>
      <c r="K4" s="1925"/>
      <c r="L4" s="1925"/>
      <c r="M4" s="1925"/>
      <c r="N4" s="1925"/>
      <c r="O4" s="1925"/>
      <c r="P4" s="1925"/>
      <c r="Q4" s="1925"/>
      <c r="R4" s="1925"/>
      <c r="S4" s="1925"/>
      <c r="T4" s="1925"/>
      <c r="U4" s="1925"/>
      <c r="V4" s="1925"/>
    </row>
    <row r="5" spans="2:22" ht="12" customHeight="1">
      <c r="B5" s="141"/>
      <c r="C5" s="141"/>
      <c r="D5" s="618"/>
      <c r="E5" s="538" t="s">
        <v>651</v>
      </c>
      <c r="F5" s="618"/>
      <c r="G5" s="141"/>
      <c r="H5" s="538" t="s">
        <v>55</v>
      </c>
      <c r="I5" s="141"/>
      <c r="J5" s="618"/>
      <c r="K5" s="1923" t="s">
        <v>650</v>
      </c>
      <c r="L5" s="1923"/>
      <c r="M5" s="1923"/>
      <c r="N5" s="1923"/>
      <c r="O5" s="1923"/>
      <c r="P5" s="1923"/>
      <c r="Q5" s="1923"/>
      <c r="R5" s="1923"/>
      <c r="S5" s="1923"/>
      <c r="T5" s="1923"/>
      <c r="U5" s="1923"/>
      <c r="V5" s="618"/>
    </row>
    <row r="6" spans="2:22" ht="12" customHeight="1">
      <c r="B6" s="141"/>
      <c r="C6" s="141"/>
      <c r="D6" s="141"/>
      <c r="E6" s="537" t="s">
        <v>1272</v>
      </c>
      <c r="F6" s="141"/>
      <c r="G6" s="141"/>
      <c r="H6" s="537" t="s">
        <v>1272</v>
      </c>
      <c r="I6" s="141"/>
      <c r="J6" s="141"/>
      <c r="K6" s="537" t="s">
        <v>1272</v>
      </c>
      <c r="L6" s="141"/>
      <c r="M6" s="141"/>
      <c r="N6" s="537" t="s">
        <v>54</v>
      </c>
      <c r="O6" s="141"/>
      <c r="P6" s="141"/>
      <c r="Q6" s="537" t="s">
        <v>278</v>
      </c>
      <c r="R6" s="537"/>
      <c r="S6" s="1926" t="s">
        <v>808</v>
      </c>
      <c r="T6" s="141"/>
      <c r="U6" s="585" t="s">
        <v>1274</v>
      </c>
      <c r="V6" s="647"/>
    </row>
    <row r="7" spans="2:22" ht="15" customHeight="1" thickBot="1">
      <c r="B7" s="586"/>
      <c r="C7" s="587"/>
      <c r="D7" s="587"/>
      <c r="E7" s="588" t="s">
        <v>1275</v>
      </c>
      <c r="F7" s="587"/>
      <c r="G7" s="651"/>
      <c r="H7" s="588" t="s">
        <v>1275</v>
      </c>
      <c r="I7" s="651"/>
      <c r="J7" s="651"/>
      <c r="K7" s="588" t="s">
        <v>1275</v>
      </c>
      <c r="L7" s="588"/>
      <c r="M7" s="651"/>
      <c r="N7" s="588" t="s">
        <v>22</v>
      </c>
      <c r="O7" s="588"/>
      <c r="P7" s="589"/>
      <c r="Q7" s="588" t="s">
        <v>353</v>
      </c>
      <c r="R7" s="588"/>
      <c r="S7" s="1927"/>
      <c r="T7" s="1430"/>
      <c r="U7" s="588" t="s">
        <v>949</v>
      </c>
      <c r="V7" s="588"/>
    </row>
    <row r="8" spans="2:22" ht="13.5" customHeight="1">
      <c r="B8" s="1431" t="s">
        <v>1294</v>
      </c>
      <c r="C8" s="586"/>
      <c r="D8" s="586"/>
      <c r="E8" s="1432"/>
      <c r="F8" s="586"/>
      <c r="G8" s="647"/>
      <c r="H8" s="647"/>
      <c r="I8" s="647"/>
      <c r="J8" s="647"/>
      <c r="K8" s="537"/>
      <c r="L8" s="537"/>
      <c r="M8" s="647"/>
      <c r="N8" s="537"/>
      <c r="O8" s="537"/>
      <c r="P8" s="141"/>
      <c r="Q8" s="537"/>
      <c r="R8" s="537"/>
      <c r="S8" s="1761"/>
      <c r="T8" s="1432"/>
      <c r="U8" s="537"/>
      <c r="V8" s="537"/>
    </row>
    <row r="9" spans="2:22" ht="13.5" customHeight="1">
      <c r="B9" s="590" t="s">
        <v>1095</v>
      </c>
      <c r="C9" s="590"/>
      <c r="D9" s="590"/>
      <c r="E9" s="590"/>
      <c r="F9" s="590"/>
      <c r="G9" s="1433"/>
      <c r="H9" s="1433"/>
      <c r="I9" s="1433"/>
      <c r="J9" s="1433"/>
      <c r="K9" s="182"/>
      <c r="L9" s="182"/>
      <c r="M9" s="1433"/>
      <c r="N9" s="182"/>
      <c r="O9" s="182"/>
      <c r="P9" s="182"/>
      <c r="Q9" s="644"/>
      <c r="R9" s="644"/>
      <c r="S9" s="1761"/>
      <c r="T9" s="1433"/>
      <c r="U9" s="1429"/>
      <c r="V9" s="182"/>
    </row>
    <row r="10" spans="2:22" ht="12" customHeight="1">
      <c r="B10" s="1434" t="s">
        <v>1326</v>
      </c>
      <c r="C10" s="44">
        <v>1</v>
      </c>
      <c r="D10" s="1434"/>
      <c r="E10" s="112">
        <v>68935741</v>
      </c>
      <c r="F10" s="1434"/>
      <c r="G10" s="1433"/>
      <c r="H10" s="650">
        <v>74263600</v>
      </c>
      <c r="I10" s="1433"/>
      <c r="J10" s="1433"/>
      <c r="K10" s="650">
        <v>74458484</v>
      </c>
      <c r="L10" s="1435"/>
      <c r="M10" s="644"/>
      <c r="N10" s="1436"/>
      <c r="O10" s="1435"/>
      <c r="P10" s="593"/>
      <c r="Q10" s="1436"/>
      <c r="R10" s="1437"/>
      <c r="S10" s="1749"/>
      <c r="T10" s="593"/>
      <c r="U10" s="650">
        <f>K10+N10+Q10-S10</f>
        <v>74458484</v>
      </c>
      <c r="V10" s="1435"/>
    </row>
    <row r="11" spans="2:22" ht="12" customHeight="1">
      <c r="B11" s="1434" t="s">
        <v>1327</v>
      </c>
      <c r="C11" s="44">
        <f aca="true" t="shared" si="0" ref="C11:C19">C10+1</f>
        <v>2</v>
      </c>
      <c r="D11" s="1434"/>
      <c r="E11" s="112">
        <v>6020937</v>
      </c>
      <c r="F11" s="1434"/>
      <c r="G11" s="1433"/>
      <c r="H11" s="650">
        <v>5842400</v>
      </c>
      <c r="I11" s="1433"/>
      <c r="J11" s="1433"/>
      <c r="K11" s="650">
        <v>6227948</v>
      </c>
      <c r="L11" s="1435"/>
      <c r="M11" s="644"/>
      <c r="N11" s="1436"/>
      <c r="O11" s="1435"/>
      <c r="P11" s="1438"/>
      <c r="Q11" s="1436"/>
      <c r="R11" s="1437"/>
      <c r="S11" s="1749"/>
      <c r="T11" s="1438"/>
      <c r="U11" s="650">
        <f>K11+N11+Q11-S11</f>
        <v>6227948</v>
      </c>
      <c r="V11" s="1435"/>
    </row>
    <row r="12" spans="2:22" ht="12" customHeight="1">
      <c r="B12" s="1439" t="s">
        <v>1328</v>
      </c>
      <c r="C12" s="44">
        <f t="shared" si="0"/>
        <v>3</v>
      </c>
      <c r="D12" s="1439"/>
      <c r="E12" s="112"/>
      <c r="F12" s="1439"/>
      <c r="G12" s="1433"/>
      <c r="H12" s="645"/>
      <c r="I12" s="1433"/>
      <c r="J12" s="1433"/>
      <c r="K12" s="650"/>
      <c r="L12" s="1435"/>
      <c r="M12" s="644"/>
      <c r="N12" s="1436"/>
      <c r="O12" s="1435"/>
      <c r="P12" s="1438"/>
      <c r="Q12" s="646">
        <v>2965992</v>
      </c>
      <c r="R12" s="1440"/>
      <c r="S12" s="1750">
        <f>Q12</f>
        <v>2965992</v>
      </c>
      <c r="T12" s="1438"/>
      <c r="U12" s="650">
        <f>K12+N12+Q12-S12</f>
        <v>0</v>
      </c>
      <c r="V12" s="1441"/>
    </row>
    <row r="13" spans="2:22" ht="12" customHeight="1">
      <c r="B13" s="1434" t="s">
        <v>653</v>
      </c>
      <c r="C13" s="44">
        <f t="shared" si="0"/>
        <v>4</v>
      </c>
      <c r="D13" s="1434"/>
      <c r="E13" s="112">
        <v>4956670</v>
      </c>
      <c r="F13" s="1434"/>
      <c r="G13" s="1433"/>
      <c r="H13" s="650">
        <v>4592094</v>
      </c>
      <c r="I13" s="1433"/>
      <c r="J13" s="1433"/>
      <c r="K13" s="650">
        <v>4174807</v>
      </c>
      <c r="L13" s="1435"/>
      <c r="M13" s="644"/>
      <c r="N13" s="1436"/>
      <c r="O13" s="1435"/>
      <c r="P13" s="1438"/>
      <c r="Q13" s="650">
        <v>2118639</v>
      </c>
      <c r="R13" s="1435"/>
      <c r="S13" s="1749"/>
      <c r="T13" s="1438"/>
      <c r="U13" s="650">
        <f aca="true" t="shared" si="1" ref="U13:U18">K13+N13+Q13-S13</f>
        <v>6293446</v>
      </c>
      <c r="V13" s="1435"/>
    </row>
    <row r="14" spans="2:22" ht="12" customHeight="1">
      <c r="B14" s="1434" t="s">
        <v>1329</v>
      </c>
      <c r="C14" s="44">
        <f t="shared" si="0"/>
        <v>5</v>
      </c>
      <c r="D14" s="1434"/>
      <c r="E14" s="112">
        <v>4484834</v>
      </c>
      <c r="F14" s="1434"/>
      <c r="G14" s="1433"/>
      <c r="H14" s="650">
        <v>4032796</v>
      </c>
      <c r="I14" s="1433"/>
      <c r="J14" s="1433"/>
      <c r="K14" s="650">
        <v>4823997</v>
      </c>
      <c r="L14" s="1435"/>
      <c r="M14" s="644"/>
      <c r="N14" s="1436"/>
      <c r="O14" s="1435"/>
      <c r="P14" s="1438"/>
      <c r="Q14" s="650">
        <v>2033330</v>
      </c>
      <c r="R14" s="1435"/>
      <c r="S14" s="1749"/>
      <c r="T14" s="1438"/>
      <c r="U14" s="650">
        <f t="shared" si="1"/>
        <v>6857327</v>
      </c>
      <c r="V14" s="1435"/>
    </row>
    <row r="15" spans="2:22" ht="12" customHeight="1">
      <c r="B15" s="1434" t="s">
        <v>1330</v>
      </c>
      <c r="C15" s="44">
        <f t="shared" si="0"/>
        <v>6</v>
      </c>
      <c r="D15" s="1434"/>
      <c r="E15" s="112">
        <v>3825037</v>
      </c>
      <c r="F15" s="1434"/>
      <c r="G15" s="1433"/>
      <c r="H15" s="650">
        <v>2638300</v>
      </c>
      <c r="I15" s="1433"/>
      <c r="J15" s="1433"/>
      <c r="K15" s="650">
        <v>4195038</v>
      </c>
      <c r="L15" s="1435"/>
      <c r="M15" s="644"/>
      <c r="N15" s="1436"/>
      <c r="O15" s="1435"/>
      <c r="P15" s="1438"/>
      <c r="Q15" s="650"/>
      <c r="R15" s="1435"/>
      <c r="S15" s="1749"/>
      <c r="T15" s="1438"/>
      <c r="U15" s="650">
        <f t="shared" si="1"/>
        <v>4195038</v>
      </c>
      <c r="V15" s="1435"/>
    </row>
    <row r="16" spans="2:22" ht="12" customHeight="1">
      <c r="B16" s="1434" t="s">
        <v>1331</v>
      </c>
      <c r="C16" s="44">
        <f t="shared" si="0"/>
        <v>7</v>
      </c>
      <c r="D16" s="1434"/>
      <c r="E16" s="112">
        <v>2904961</v>
      </c>
      <c r="F16" s="1434"/>
      <c r="G16" s="1433"/>
      <c r="H16" s="650">
        <v>2871000</v>
      </c>
      <c r="I16" s="1433"/>
      <c r="J16" s="1433"/>
      <c r="K16" s="650">
        <v>3454447</v>
      </c>
      <c r="L16" s="1435"/>
      <c r="M16" s="644"/>
      <c r="N16" s="1436"/>
      <c r="O16" s="1435"/>
      <c r="P16" s="1438"/>
      <c r="Q16" s="650"/>
      <c r="R16" s="1435"/>
      <c r="S16" s="1749"/>
      <c r="T16" s="1438"/>
      <c r="U16" s="650">
        <f t="shared" si="1"/>
        <v>3454447</v>
      </c>
      <c r="V16" s="1435"/>
    </row>
    <row r="17" spans="2:22" ht="12" customHeight="1">
      <c r="B17" s="1434" t="s">
        <v>1332</v>
      </c>
      <c r="C17" s="44">
        <f t="shared" si="0"/>
        <v>8</v>
      </c>
      <c r="D17" s="1434"/>
      <c r="E17" s="112">
        <v>1182732</v>
      </c>
      <c r="F17" s="1434"/>
      <c r="G17" s="1433"/>
      <c r="H17" s="650">
        <v>965400</v>
      </c>
      <c r="I17" s="1433"/>
      <c r="J17" s="1433"/>
      <c r="K17" s="650">
        <v>750513</v>
      </c>
      <c r="L17" s="1435"/>
      <c r="M17" s="644"/>
      <c r="N17" s="1436"/>
      <c r="O17" s="1435"/>
      <c r="P17" s="1438"/>
      <c r="Q17" s="650"/>
      <c r="R17" s="1435"/>
      <c r="S17" s="1749"/>
      <c r="T17" s="1438"/>
      <c r="U17" s="650">
        <f t="shared" si="1"/>
        <v>750513</v>
      </c>
      <c r="V17" s="1435"/>
    </row>
    <row r="18" spans="2:22" ht="12" customHeight="1">
      <c r="B18" s="1442" t="s">
        <v>654</v>
      </c>
      <c r="C18" s="44">
        <f t="shared" si="0"/>
        <v>9</v>
      </c>
      <c r="D18" s="1434"/>
      <c r="E18" s="112">
        <f>725576</f>
        <v>725576</v>
      </c>
      <c r="F18" s="1434"/>
      <c r="G18" s="1433"/>
      <c r="H18" s="650">
        <v>672689</v>
      </c>
      <c r="I18" s="1433"/>
      <c r="J18" s="1433"/>
      <c r="K18" s="650">
        <v>1512</v>
      </c>
      <c r="L18" s="1435"/>
      <c r="M18" s="644"/>
      <c r="N18" s="1436"/>
      <c r="O18" s="1435"/>
      <c r="P18" s="1438"/>
      <c r="Q18" s="650">
        <v>100194</v>
      </c>
      <c r="R18" s="1435"/>
      <c r="S18" s="1749"/>
      <c r="T18" s="1438"/>
      <c r="U18" s="650">
        <f t="shared" si="1"/>
        <v>101706</v>
      </c>
      <c r="V18" s="1435"/>
    </row>
    <row r="19" spans="2:22" ht="12" customHeight="1">
      <c r="B19" s="1443"/>
      <c r="C19" s="43">
        <f t="shared" si="0"/>
        <v>10</v>
      </c>
      <c r="D19" s="1443"/>
      <c r="E19" s="236">
        <f>SUM(E10:E18)</f>
        <v>93036488</v>
      </c>
      <c r="F19" s="1443"/>
      <c r="G19" s="1444"/>
      <c r="H19" s="649">
        <f>SUM(H10:H18)</f>
        <v>95878279</v>
      </c>
      <c r="I19" s="1444"/>
      <c r="J19" s="1444"/>
      <c r="K19" s="649">
        <f>SUM(K10:K18)</f>
        <v>98086746</v>
      </c>
      <c r="L19" s="1445"/>
      <c r="M19" s="648"/>
      <c r="N19" s="1446"/>
      <c r="O19" s="1445"/>
      <c r="P19" s="1447"/>
      <c r="Q19" s="649">
        <f>SUM(Q12:Q18)</f>
        <v>7218155</v>
      </c>
      <c r="R19" s="1445"/>
      <c r="S19" s="1751">
        <f>SUM(S10:S18)</f>
        <v>2965992</v>
      </c>
      <c r="T19" s="1447"/>
      <c r="U19" s="649">
        <f>SUM(U10:U18)</f>
        <v>102338909</v>
      </c>
      <c r="V19" s="1445"/>
    </row>
    <row r="20" spans="2:22" ht="14.25" customHeight="1">
      <c r="B20" s="590" t="s">
        <v>1096</v>
      </c>
      <c r="C20" s="1433"/>
      <c r="D20" s="590"/>
      <c r="E20" s="590"/>
      <c r="F20" s="590"/>
      <c r="G20" s="1433"/>
      <c r="H20" s="1433"/>
      <c r="I20" s="1433"/>
      <c r="J20" s="1433"/>
      <c r="K20" s="182"/>
      <c r="L20" s="182"/>
      <c r="M20" s="644"/>
      <c r="N20" s="1436"/>
      <c r="O20" s="182"/>
      <c r="P20" s="182"/>
      <c r="Q20" s="644"/>
      <c r="R20" s="644"/>
      <c r="S20" s="1749"/>
      <c r="T20" s="1433"/>
      <c r="U20" s="1429"/>
      <c r="V20" s="182"/>
    </row>
    <row r="21" spans="2:22" ht="12" customHeight="1">
      <c r="B21" s="1434" t="s">
        <v>1326</v>
      </c>
      <c r="C21" s="44">
        <f>C19+1</f>
        <v>11</v>
      </c>
      <c r="D21" s="1434"/>
      <c r="E21" s="112">
        <v>185769</v>
      </c>
      <c r="F21" s="1434"/>
      <c r="G21" s="1432"/>
      <c r="H21" s="650"/>
      <c r="I21" s="1432"/>
      <c r="J21" s="1433"/>
      <c r="K21" s="650">
        <v>115516</v>
      </c>
      <c r="L21" s="1435"/>
      <c r="M21" s="644"/>
      <c r="N21" s="1436"/>
      <c r="O21" s="1435"/>
      <c r="P21" s="593"/>
      <c r="Q21" s="1436"/>
      <c r="R21" s="1437"/>
      <c r="S21" s="1752"/>
      <c r="T21" s="593"/>
      <c r="U21" s="650">
        <f>K21+N21+Q21-S21</f>
        <v>115516</v>
      </c>
      <c r="V21" s="1435"/>
    </row>
    <row r="22" spans="2:22" ht="12" customHeight="1">
      <c r="B22" s="1439" t="s">
        <v>1328</v>
      </c>
      <c r="C22" s="44">
        <f>C21+1</f>
        <v>12</v>
      </c>
      <c r="D22" s="1439"/>
      <c r="E22" s="112"/>
      <c r="F22" s="1439"/>
      <c r="G22" s="1432"/>
      <c r="H22" s="645"/>
      <c r="I22" s="1432"/>
      <c r="J22" s="1433"/>
      <c r="K22" s="650"/>
      <c r="L22" s="1435"/>
      <c r="M22" s="644"/>
      <c r="N22" s="1436"/>
      <c r="O22" s="1435"/>
      <c r="P22" s="1438"/>
      <c r="Q22" s="646">
        <v>23102</v>
      </c>
      <c r="R22" s="1440"/>
      <c r="S22" s="1753">
        <f>Q22</f>
        <v>23102</v>
      </c>
      <c r="T22" s="1438"/>
      <c r="U22" s="650">
        <f>K22+N22+Q22-S22</f>
        <v>0</v>
      </c>
      <c r="V22" s="1441"/>
    </row>
    <row r="23" spans="2:22" ht="12" customHeight="1">
      <c r="B23" s="1434" t="s">
        <v>653</v>
      </c>
      <c r="C23" s="44">
        <f>C22+1</f>
        <v>13</v>
      </c>
      <c r="D23" s="1439"/>
      <c r="E23" s="112">
        <v>6016273</v>
      </c>
      <c r="F23" s="1439"/>
      <c r="G23" s="1432"/>
      <c r="H23" s="645">
        <v>11639500</v>
      </c>
      <c r="I23" s="1432"/>
      <c r="J23" s="1433"/>
      <c r="K23" s="650">
        <v>3962913</v>
      </c>
      <c r="L23" s="1435"/>
      <c r="M23" s="644"/>
      <c r="N23" s="1436"/>
      <c r="O23" s="1435"/>
      <c r="P23" s="1438"/>
      <c r="Q23" s="646">
        <v>23212</v>
      </c>
      <c r="R23" s="1440"/>
      <c r="S23" s="1752"/>
      <c r="T23" s="1438"/>
      <c r="U23" s="650">
        <f>K23+N23+Q23-S23</f>
        <v>3986125</v>
      </c>
      <c r="V23" s="1441"/>
    </row>
    <row r="24" spans="2:22" ht="12" customHeight="1">
      <c r="B24" s="1434" t="s">
        <v>654</v>
      </c>
      <c r="C24" s="44"/>
      <c r="D24" s="1434"/>
      <c r="E24" s="1554"/>
      <c r="F24" s="1434"/>
      <c r="G24" s="1432"/>
      <c r="H24" s="1432"/>
      <c r="I24" s="1432"/>
      <c r="J24" s="1433"/>
      <c r="K24" s="650"/>
      <c r="L24" s="1435"/>
      <c r="M24" s="644"/>
      <c r="N24" s="1436"/>
      <c r="O24" s="1435"/>
      <c r="P24" s="1438"/>
      <c r="Q24" s="650"/>
      <c r="R24" s="1435"/>
      <c r="S24" s="1752"/>
      <c r="T24" s="1438"/>
      <c r="U24" s="650"/>
      <c r="V24" s="1435"/>
    </row>
    <row r="25" spans="2:22" ht="12" customHeight="1">
      <c r="B25" s="1434" t="s">
        <v>1333</v>
      </c>
      <c r="C25" s="44">
        <f>C23+1</f>
        <v>14</v>
      </c>
      <c r="D25" s="1434"/>
      <c r="E25" s="112">
        <v>3966765</v>
      </c>
      <c r="F25" s="1434"/>
      <c r="G25" s="1432"/>
      <c r="H25" s="1432"/>
      <c r="I25" s="1432"/>
      <c r="J25" s="1432"/>
      <c r="K25" s="650">
        <v>7643500</v>
      </c>
      <c r="L25" s="1435"/>
      <c r="M25" s="644"/>
      <c r="N25" s="1436"/>
      <c r="O25" s="1435"/>
      <c r="P25" s="1437"/>
      <c r="Q25" s="650"/>
      <c r="R25" s="1435"/>
      <c r="S25" s="1752"/>
      <c r="T25" s="1437"/>
      <c r="U25" s="650">
        <f>K25+N25+Q25-S25</f>
        <v>7643500</v>
      </c>
      <c r="V25" s="1435"/>
    </row>
    <row r="26" spans="2:22" ht="12" customHeight="1">
      <c r="B26" s="1434" t="s">
        <v>1334</v>
      </c>
      <c r="C26" s="44">
        <f>C25+1</f>
        <v>15</v>
      </c>
      <c r="D26" s="1434"/>
      <c r="E26" s="112">
        <v>491962</v>
      </c>
      <c r="F26" s="1434"/>
      <c r="G26" s="1432"/>
      <c r="H26" s="645">
        <v>1252000</v>
      </c>
      <c r="I26" s="1432"/>
      <c r="J26" s="1432"/>
      <c r="K26" s="650">
        <v>469419</v>
      </c>
      <c r="L26" s="1435"/>
      <c r="M26" s="644"/>
      <c r="N26" s="1436"/>
      <c r="O26" s="1435"/>
      <c r="P26" s="1437"/>
      <c r="Q26" s="650"/>
      <c r="R26" s="1435"/>
      <c r="S26" s="1752"/>
      <c r="T26" s="1437"/>
      <c r="U26" s="650">
        <f>K26+N26+Q26-S26</f>
        <v>469419</v>
      </c>
      <c r="V26" s="1435"/>
    </row>
    <row r="27" spans="2:22" ht="12" customHeight="1">
      <c r="B27" s="1434" t="s">
        <v>1022</v>
      </c>
      <c r="C27" s="44"/>
      <c r="D27" s="1434"/>
      <c r="E27" s="1554"/>
      <c r="F27" s="1434"/>
      <c r="G27" s="1432"/>
      <c r="H27" s="1432"/>
      <c r="I27" s="1432"/>
      <c r="J27" s="1432"/>
      <c r="K27" s="650"/>
      <c r="L27" s="1435"/>
      <c r="M27" s="644"/>
      <c r="N27" s="1436"/>
      <c r="O27" s="1435"/>
      <c r="P27" s="1437"/>
      <c r="Q27" s="650"/>
      <c r="R27" s="1435"/>
      <c r="S27" s="1752"/>
      <c r="T27" s="1437"/>
      <c r="U27" s="650"/>
      <c r="V27" s="1435"/>
    </row>
    <row r="28" spans="2:22" ht="12" customHeight="1">
      <c r="B28" s="1434" t="s">
        <v>245</v>
      </c>
      <c r="C28" s="44">
        <f>C26+1</f>
        <v>16</v>
      </c>
      <c r="D28" s="1434"/>
      <c r="E28" s="111"/>
      <c r="F28" s="1434"/>
      <c r="G28" s="1432"/>
      <c r="H28" s="1432"/>
      <c r="I28" s="1432"/>
      <c r="J28" s="1432"/>
      <c r="K28" s="650"/>
      <c r="L28" s="1435"/>
      <c r="M28" s="644"/>
      <c r="N28" s="1436"/>
      <c r="O28" s="1435"/>
      <c r="P28" s="1437"/>
      <c r="Q28" s="650"/>
      <c r="R28" s="1435"/>
      <c r="S28" s="1752"/>
      <c r="T28" s="1437"/>
      <c r="U28" s="650">
        <f>K28+N28+Q28-S28</f>
        <v>0</v>
      </c>
      <c r="V28" s="1435"/>
    </row>
    <row r="29" spans="2:22" ht="12" customHeight="1">
      <c r="B29" s="1443"/>
      <c r="C29" s="43">
        <f>C28+1</f>
        <v>17</v>
      </c>
      <c r="D29" s="1443"/>
      <c r="E29" s="112">
        <f>SUM(E21:E28)</f>
        <v>10660769</v>
      </c>
      <c r="F29" s="1443"/>
      <c r="G29" s="1444"/>
      <c r="H29" s="649">
        <f>SUM(H21:H28)</f>
        <v>12891500</v>
      </c>
      <c r="I29" s="1444"/>
      <c r="J29" s="1444"/>
      <c r="K29" s="649">
        <f>SUM(K21:K28)</f>
        <v>12191348</v>
      </c>
      <c r="L29" s="1445"/>
      <c r="M29" s="648"/>
      <c r="N29" s="1446"/>
      <c r="O29" s="1445"/>
      <c r="P29" s="1447"/>
      <c r="Q29" s="649">
        <f>SUM(Q22:Q28)</f>
        <v>46314</v>
      </c>
      <c r="R29" s="1445"/>
      <c r="S29" s="1751">
        <f>SUM(S21:S28)</f>
        <v>23102</v>
      </c>
      <c r="T29" s="1447"/>
      <c r="U29" s="649">
        <f>SUM(U21:U28)</f>
        <v>12214560</v>
      </c>
      <c r="V29" s="1445"/>
    </row>
    <row r="30" spans="2:22" ht="12" customHeight="1">
      <c r="B30" s="1443"/>
      <c r="C30" s="43">
        <f>C29+1</f>
        <v>18</v>
      </c>
      <c r="D30" s="1443"/>
      <c r="E30" s="611">
        <f>E19+E29</f>
        <v>103697257</v>
      </c>
      <c r="F30" s="1443"/>
      <c r="G30" s="1444"/>
      <c r="H30" s="1644">
        <f>H19+H29</f>
        <v>108769779</v>
      </c>
      <c r="I30" s="1645"/>
      <c r="J30" s="1645"/>
      <c r="K30" s="1644">
        <f>K19+K29</f>
        <v>110278094</v>
      </c>
      <c r="L30" s="1646"/>
      <c r="M30" s="1647"/>
      <c r="N30" s="1648"/>
      <c r="O30" s="1646"/>
      <c r="P30" s="1645"/>
      <c r="Q30" s="1644">
        <f>Q19+Q29</f>
        <v>7264469</v>
      </c>
      <c r="R30" s="1646"/>
      <c r="S30" s="1810">
        <f>S29+S19</f>
        <v>2989094</v>
      </c>
      <c r="T30" s="1645"/>
      <c r="U30" s="1644">
        <f>U19+U29</f>
        <v>114553469</v>
      </c>
      <c r="V30" s="1445"/>
    </row>
    <row r="31" spans="2:22" ht="15" customHeight="1">
      <c r="B31" s="590" t="s">
        <v>1295</v>
      </c>
      <c r="C31" s="1433"/>
      <c r="D31" s="590"/>
      <c r="E31" s="597"/>
      <c r="F31" s="590"/>
      <c r="G31" s="1433"/>
      <c r="H31" s="1433"/>
      <c r="I31" s="1433"/>
      <c r="J31" s="1433"/>
      <c r="K31" s="650"/>
      <c r="L31" s="1435"/>
      <c r="M31" s="1433"/>
      <c r="N31" s="650"/>
      <c r="O31" s="1435"/>
      <c r="P31" s="1433"/>
      <c r="Q31" s="646"/>
      <c r="R31" s="1440"/>
      <c r="S31" s="1749"/>
      <c r="T31" s="1433"/>
      <c r="U31" s="650"/>
      <c r="V31" s="1435"/>
    </row>
    <row r="32" spans="2:23" ht="12" customHeight="1">
      <c r="B32" s="1434" t="s">
        <v>1397</v>
      </c>
      <c r="C32" s="44">
        <f>C30+1</f>
        <v>19</v>
      </c>
      <c r="D32" s="1434"/>
      <c r="E32" s="112">
        <v>10026086</v>
      </c>
      <c r="F32" s="1434"/>
      <c r="G32" s="1432"/>
      <c r="H32" s="650">
        <v>10423000</v>
      </c>
      <c r="I32" s="1432"/>
      <c r="J32" s="1433"/>
      <c r="K32" s="753">
        <v>10957679</v>
      </c>
      <c r="L32" s="1435"/>
      <c r="M32" s="1433"/>
      <c r="N32" s="650">
        <v>440213</v>
      </c>
      <c r="O32" s="1435"/>
      <c r="P32" s="1438"/>
      <c r="Q32" s="650"/>
      <c r="R32" s="1435"/>
      <c r="S32" s="1749"/>
      <c r="T32" s="1438"/>
      <c r="U32" s="650">
        <f aca="true" t="shared" si="2" ref="U32:U38">K32+N32+Q32-S32</f>
        <v>11397892</v>
      </c>
      <c r="V32" s="1435"/>
      <c r="W32" s="650"/>
    </row>
    <row r="33" spans="2:23" ht="12" customHeight="1">
      <c r="B33" s="1434" t="s">
        <v>1398</v>
      </c>
      <c r="C33" s="44">
        <f aca="true" t="shared" si="3" ref="C33:C43">C32+1</f>
        <v>20</v>
      </c>
      <c r="D33" s="1434"/>
      <c r="E33" s="112">
        <v>16729702</v>
      </c>
      <c r="F33" s="1434"/>
      <c r="G33" s="1432"/>
      <c r="H33" s="650">
        <v>17734000</v>
      </c>
      <c r="I33" s="1432"/>
      <c r="J33" s="1433"/>
      <c r="K33" s="650">
        <v>18250249</v>
      </c>
      <c r="L33" s="1435"/>
      <c r="M33" s="1433"/>
      <c r="N33" s="650">
        <v>772911</v>
      </c>
      <c r="O33" s="1435"/>
      <c r="P33" s="1438"/>
      <c r="Q33" s="650"/>
      <c r="R33" s="1435"/>
      <c r="S33" s="1749"/>
      <c r="T33" s="1438"/>
      <c r="U33" s="650">
        <f t="shared" si="2"/>
        <v>19023160</v>
      </c>
      <c r="V33" s="1435"/>
      <c r="W33" s="650"/>
    </row>
    <row r="34" spans="2:23" ht="12" customHeight="1">
      <c r="B34" s="1434" t="s">
        <v>1399</v>
      </c>
      <c r="C34" s="44">
        <f t="shared" si="3"/>
        <v>21</v>
      </c>
      <c r="D34" s="1434"/>
      <c r="E34" s="112">
        <v>14330084</v>
      </c>
      <c r="F34" s="1434"/>
      <c r="G34" s="1432"/>
      <c r="H34" s="650">
        <v>15058488</v>
      </c>
      <c r="I34" s="1432"/>
      <c r="J34" s="1433"/>
      <c r="K34" s="650">
        <v>20377456</v>
      </c>
      <c r="L34" s="1435"/>
      <c r="M34" s="1433"/>
      <c r="N34" s="650">
        <v>7939452</v>
      </c>
      <c r="O34" s="1435"/>
      <c r="P34" s="1438"/>
      <c r="Q34" s="650">
        <v>6410496</v>
      </c>
      <c r="R34" s="1435"/>
      <c r="S34" s="1750">
        <v>2645959</v>
      </c>
      <c r="T34" s="1438"/>
      <c r="U34" s="650">
        <f t="shared" si="2"/>
        <v>32081445</v>
      </c>
      <c r="V34" s="1435"/>
      <c r="W34" s="650"/>
    </row>
    <row r="35" spans="2:23" ht="12" customHeight="1">
      <c r="B35" s="1434" t="s">
        <v>1400</v>
      </c>
      <c r="C35" s="44">
        <f t="shared" si="3"/>
        <v>22</v>
      </c>
      <c r="D35" s="1434"/>
      <c r="E35" s="112">
        <v>9827177</v>
      </c>
      <c r="F35" s="1434"/>
      <c r="G35" s="1432"/>
      <c r="H35" s="650">
        <v>11597700</v>
      </c>
      <c r="I35" s="1432"/>
      <c r="J35" s="1433"/>
      <c r="K35" s="650">
        <v>10735317</v>
      </c>
      <c r="L35" s="1435"/>
      <c r="M35" s="1433"/>
      <c r="N35" s="650">
        <v>6023545</v>
      </c>
      <c r="O35" s="1435"/>
      <c r="P35" s="1438"/>
      <c r="Q35" s="650"/>
      <c r="R35" s="1435"/>
      <c r="S35" s="1749"/>
      <c r="T35" s="1438"/>
      <c r="U35" s="650">
        <f t="shared" si="2"/>
        <v>16758862</v>
      </c>
      <c r="V35" s="1435"/>
      <c r="W35" s="650"/>
    </row>
    <row r="36" spans="2:23" ht="12" customHeight="1">
      <c r="B36" s="1434" t="s">
        <v>1401</v>
      </c>
      <c r="C36" s="44">
        <f t="shared" si="3"/>
        <v>23</v>
      </c>
      <c r="D36" s="1434"/>
      <c r="E36" s="112">
        <v>233217</v>
      </c>
      <c r="F36" s="1434"/>
      <c r="G36" s="1432"/>
      <c r="H36" s="650">
        <v>292600</v>
      </c>
      <c r="I36" s="1432"/>
      <c r="J36" s="1433"/>
      <c r="K36" s="650">
        <v>449252</v>
      </c>
      <c r="L36" s="1435"/>
      <c r="M36" s="1433"/>
      <c r="N36" s="650"/>
      <c r="O36" s="1435"/>
      <c r="P36" s="1438"/>
      <c r="Q36" s="650"/>
      <c r="R36" s="1435"/>
      <c r="S36" s="1749"/>
      <c r="T36" s="1438"/>
      <c r="U36" s="650">
        <f t="shared" si="2"/>
        <v>449252</v>
      </c>
      <c r="V36" s="1435"/>
      <c r="W36" s="650"/>
    </row>
    <row r="37" spans="2:23" ht="12" customHeight="1">
      <c r="B37" s="1434" t="s">
        <v>657</v>
      </c>
      <c r="C37" s="44">
        <f t="shared" si="3"/>
        <v>24</v>
      </c>
      <c r="D37" s="1434"/>
      <c r="E37" s="112">
        <v>2899256</v>
      </c>
      <c r="F37" s="1434"/>
      <c r="G37" s="1432"/>
      <c r="H37" s="650">
        <v>3462400</v>
      </c>
      <c r="I37" s="1432"/>
      <c r="J37" s="1433"/>
      <c r="K37" s="650">
        <v>2744196</v>
      </c>
      <c r="L37" s="1435"/>
      <c r="M37" s="1433"/>
      <c r="N37" s="650">
        <v>210010</v>
      </c>
      <c r="O37" s="1435"/>
      <c r="P37" s="1438"/>
      <c r="Q37" s="650"/>
      <c r="R37" s="1435"/>
      <c r="S37" s="1749"/>
      <c r="T37" s="1438"/>
      <c r="U37" s="650">
        <f t="shared" si="2"/>
        <v>2954206</v>
      </c>
      <c r="V37" s="1435"/>
      <c r="W37" s="650"/>
    </row>
    <row r="38" spans="2:23" ht="12" customHeight="1">
      <c r="B38" s="1434" t="s">
        <v>367</v>
      </c>
      <c r="C38" s="44">
        <f t="shared" si="3"/>
        <v>25</v>
      </c>
      <c r="D38" s="1434"/>
      <c r="E38" s="112">
        <v>11399492</v>
      </c>
      <c r="F38" s="1434"/>
      <c r="G38" s="1432"/>
      <c r="H38" s="650">
        <v>13472753</v>
      </c>
      <c r="I38" s="1432"/>
      <c r="J38" s="1433"/>
      <c r="K38" s="650">
        <v>12876652</v>
      </c>
      <c r="L38" s="1435"/>
      <c r="M38" s="1433"/>
      <c r="N38" s="650">
        <v>1676922</v>
      </c>
      <c r="O38" s="1435"/>
      <c r="P38" s="1438"/>
      <c r="Q38" s="650">
        <v>567023</v>
      </c>
      <c r="R38" s="1435"/>
      <c r="S38" s="1749">
        <v>343135</v>
      </c>
      <c r="T38" s="1438"/>
      <c r="U38" s="650">
        <f t="shared" si="2"/>
        <v>14777462</v>
      </c>
      <c r="V38" s="1435"/>
      <c r="W38" s="650"/>
    </row>
    <row r="39" spans="2:23" ht="12" customHeight="1">
      <c r="B39" s="1434" t="s">
        <v>368</v>
      </c>
      <c r="C39" s="44">
        <f t="shared" si="3"/>
        <v>26</v>
      </c>
      <c r="D39" s="1434"/>
      <c r="E39" s="112"/>
      <c r="F39" s="1434"/>
      <c r="G39" s="1432"/>
      <c r="H39" s="650"/>
      <c r="I39" s="1432"/>
      <c r="J39" s="1433"/>
      <c r="K39" s="650"/>
      <c r="L39" s="1435"/>
      <c r="M39" s="1433"/>
      <c r="N39" s="650"/>
      <c r="O39" s="1435"/>
      <c r="P39" s="1438"/>
      <c r="Q39" s="1448"/>
      <c r="R39" s="1435"/>
      <c r="S39" s="1749"/>
      <c r="T39" s="1438"/>
      <c r="U39" s="650">
        <f>K39+N39+Q39-S39</f>
        <v>0</v>
      </c>
      <c r="V39" s="1435"/>
      <c r="W39" s="1641"/>
    </row>
    <row r="40" spans="2:22" ht="12" customHeight="1">
      <c r="B40" s="1434" t="s">
        <v>1296</v>
      </c>
      <c r="C40" s="44">
        <f t="shared" si="3"/>
        <v>27</v>
      </c>
      <c r="D40" s="1434"/>
      <c r="E40" s="112">
        <v>9717150</v>
      </c>
      <c r="F40" s="1434"/>
      <c r="G40" s="1432"/>
      <c r="H40" s="650">
        <v>10314801</v>
      </c>
      <c r="I40" s="1432"/>
      <c r="J40" s="1433"/>
      <c r="K40" s="650">
        <v>9833141</v>
      </c>
      <c r="L40" s="1435"/>
      <c r="M40" s="1433"/>
      <c r="N40" s="1537"/>
      <c r="O40" s="1435"/>
      <c r="P40" s="1438"/>
      <c r="Q40" s="650">
        <v>73229</v>
      </c>
      <c r="R40" s="1435"/>
      <c r="S40" s="1749"/>
      <c r="T40" s="1438"/>
      <c r="U40" s="650">
        <f>K40+N40+Q40-S40</f>
        <v>9906370</v>
      </c>
      <c r="V40" s="1435"/>
    </row>
    <row r="41" spans="2:22" ht="12" customHeight="1">
      <c r="B41" s="1442" t="s">
        <v>147</v>
      </c>
      <c r="C41" s="44">
        <f t="shared" si="3"/>
        <v>28</v>
      </c>
      <c r="D41" s="1434"/>
      <c r="E41" s="111">
        <v>15306946</v>
      </c>
      <c r="F41" s="1434"/>
      <c r="G41" s="1432"/>
      <c r="H41" s="650">
        <v>17100000</v>
      </c>
      <c r="I41" s="1432"/>
      <c r="J41" s="1433"/>
      <c r="K41" s="650">
        <v>17063053</v>
      </c>
      <c r="L41" s="1435"/>
      <c r="M41" s="1433" t="s">
        <v>1279</v>
      </c>
      <c r="N41" s="1498">
        <f>K41</f>
        <v>17063053</v>
      </c>
      <c r="O41" s="1435" t="s">
        <v>1280</v>
      </c>
      <c r="P41" s="1438"/>
      <c r="Q41" s="1448"/>
      <c r="R41" s="1435"/>
      <c r="S41" s="1749"/>
      <c r="T41" s="1438"/>
      <c r="U41" s="1448"/>
      <c r="V41" s="1435"/>
    </row>
    <row r="42" spans="2:22" ht="12" customHeight="1">
      <c r="B42" s="1443"/>
      <c r="C42" s="43">
        <f t="shared" si="3"/>
        <v>29</v>
      </c>
      <c r="D42" s="1443"/>
      <c r="E42" s="611">
        <f>SUM(E32:E41)</f>
        <v>90469110</v>
      </c>
      <c r="F42" s="1443"/>
      <c r="G42" s="1444"/>
      <c r="H42" s="611">
        <f>SUM(H32:H41)</f>
        <v>99455742</v>
      </c>
      <c r="I42" s="1444"/>
      <c r="J42" s="1444"/>
      <c r="K42" s="611">
        <f>SUM(K32:K41)</f>
        <v>103286995</v>
      </c>
      <c r="L42" s="1445"/>
      <c r="M42" s="1444"/>
      <c r="N42" s="1448"/>
      <c r="O42" s="1445"/>
      <c r="P42" s="1447"/>
      <c r="Q42" s="611">
        <f>SUM(Q32:Q41)</f>
        <v>7050748</v>
      </c>
      <c r="R42" s="1445"/>
      <c r="S42" s="1810">
        <f>SUM(S32:S41)</f>
        <v>2989094</v>
      </c>
      <c r="T42" s="1447"/>
      <c r="U42" s="611">
        <f>SUM(U32:U41)</f>
        <v>107348649</v>
      </c>
      <c r="V42" s="1445"/>
    </row>
    <row r="43" spans="2:22" ht="14.25" customHeight="1">
      <c r="B43" s="621" t="s">
        <v>1159</v>
      </c>
      <c r="C43" s="43">
        <f t="shared" si="3"/>
        <v>30</v>
      </c>
      <c r="D43" s="621"/>
      <c r="E43" s="611">
        <f>E30-E42</f>
        <v>13228147</v>
      </c>
      <c r="F43" s="621"/>
      <c r="G43" s="1444"/>
      <c r="H43" s="611">
        <f>H30-H42</f>
        <v>9314037</v>
      </c>
      <c r="I43" s="1444"/>
      <c r="J43" s="1444"/>
      <c r="K43" s="611">
        <f>K30-K42</f>
        <v>6991099</v>
      </c>
      <c r="L43" s="675"/>
      <c r="M43" s="648"/>
      <c r="N43" s="1449"/>
      <c r="O43" s="675"/>
      <c r="P43" s="1447"/>
      <c r="Q43" s="611">
        <f>Q30-Q42</f>
        <v>213721</v>
      </c>
      <c r="R43" s="675"/>
      <c r="S43" s="1751"/>
      <c r="T43" s="1447"/>
      <c r="U43" s="611">
        <f>U30-U42</f>
        <v>7204820</v>
      </c>
      <c r="V43" s="675"/>
    </row>
    <row r="44" spans="2:22" ht="15" customHeight="1">
      <c r="B44" s="1922"/>
      <c r="C44" s="1922"/>
      <c r="D44" s="1922"/>
      <c r="E44" s="1922"/>
      <c r="F44" s="1922"/>
      <c r="G44" s="1922"/>
      <c r="H44" s="1922"/>
      <c r="I44" s="1922"/>
      <c r="J44" s="1922"/>
      <c r="K44" s="1922"/>
      <c r="L44" s="1922"/>
      <c r="M44" s="1922"/>
      <c r="N44" s="1922"/>
      <c r="O44" s="1922"/>
      <c r="P44" s="1922"/>
      <c r="Q44" s="1922"/>
      <c r="R44" s="1922"/>
      <c r="S44" s="1922"/>
      <c r="T44" s="1922"/>
      <c r="U44" s="1922"/>
      <c r="V44" s="1922"/>
    </row>
    <row r="45" spans="2:22" s="137" customFormat="1" ht="15" customHeight="1">
      <c r="B45" s="1921" t="s">
        <v>1300</v>
      </c>
      <c r="C45" s="1921"/>
      <c r="D45" s="1921"/>
      <c r="E45" s="1921"/>
      <c r="F45" s="1921"/>
      <c r="G45" s="1921"/>
      <c r="H45" s="1921"/>
      <c r="I45" s="1921"/>
      <c r="J45" s="1921"/>
      <c r="K45" s="1921"/>
      <c r="L45" s="1921"/>
      <c r="M45" s="1921"/>
      <c r="N45" s="1921"/>
      <c r="O45" s="1921"/>
      <c r="P45" s="1921"/>
      <c r="Q45" s="1921"/>
      <c r="R45" s="1921"/>
      <c r="S45" s="606"/>
      <c r="T45" s="120"/>
      <c r="U45" s="120"/>
      <c r="V45" s="120"/>
    </row>
    <row r="46" spans="2:22" ht="12" customHeight="1">
      <c r="B46" s="137"/>
      <c r="C46" s="366"/>
      <c r="D46" s="590"/>
      <c r="E46" s="597"/>
      <c r="F46" s="590"/>
      <c r="G46" s="366"/>
      <c r="H46" s="366"/>
      <c r="I46" s="366"/>
      <c r="J46" s="366"/>
      <c r="K46" s="597"/>
      <c r="L46" s="1395"/>
      <c r="M46" s="120"/>
      <c r="N46" s="1754"/>
      <c r="O46" s="1395"/>
      <c r="P46" s="1395"/>
      <c r="Q46" s="1395"/>
      <c r="R46" s="1395"/>
      <c r="S46" s="1679"/>
      <c r="T46" s="143"/>
      <c r="U46" s="597"/>
      <c r="V46" s="1395"/>
    </row>
    <row r="47" spans="2:22" ht="14.25" customHeight="1">
      <c r="B47" s="591" t="s">
        <v>1368</v>
      </c>
      <c r="C47" s="1432"/>
      <c r="D47" s="590"/>
      <c r="E47" s="597"/>
      <c r="F47" s="590"/>
      <c r="G47" s="1432"/>
      <c r="H47" s="1432"/>
      <c r="I47" s="1432"/>
      <c r="J47" s="1432"/>
      <c r="K47" s="597"/>
      <c r="L47" s="1395"/>
      <c r="M47" s="647"/>
      <c r="N47" s="647"/>
      <c r="O47" s="1395"/>
      <c r="P47" s="1437"/>
      <c r="Q47" s="597"/>
      <c r="R47" s="1395"/>
      <c r="S47" s="1748"/>
      <c r="T47" s="1437"/>
      <c r="U47" s="597"/>
      <c r="V47" s="1395"/>
    </row>
  </sheetData>
  <sheetProtection/>
  <mergeCells count="7">
    <mergeCell ref="B45:R45"/>
    <mergeCell ref="B44:V44"/>
    <mergeCell ref="K5:U5"/>
    <mergeCell ref="B2:V2"/>
    <mergeCell ref="B3:V3"/>
    <mergeCell ref="B4:V4"/>
    <mergeCell ref="S6:S7"/>
  </mergeCells>
  <printOptions/>
  <pageMargins left="0.3937007874015748" right="0.1968503937007874" top="0.5905511811023623" bottom="0.3937007874015748" header="0.3937007874015748" footer="0.31496062992125984"/>
  <pageSetup horizontalDpi="600" verticalDpi="600" orientation="landscape" scale="85" r:id="rId1"/>
  <headerFooter alignWithMargins="0">
    <oddHeader xml:space="preserve">&amp;LOrganisme  __&amp;UMunicipalité XYZ&amp;U______________________
&amp;RCode géographique __&amp;U99999&amp;U_ </oddHeader>
  </headerFooter>
</worksheet>
</file>

<file path=xl/worksheets/sheet9.xml><?xml version="1.0" encoding="utf-8"?>
<worksheet xmlns="http://schemas.openxmlformats.org/spreadsheetml/2006/main" xmlns:r="http://schemas.openxmlformats.org/officeDocument/2006/relationships">
  <sheetPr codeName="Feuil47"/>
  <dimension ref="A1:X54"/>
  <sheetViews>
    <sheetView zoomScalePageLayoutView="0" workbookViewId="0" topLeftCell="D1">
      <selection activeCell="U48" sqref="U48"/>
    </sheetView>
  </sheetViews>
  <sheetFormatPr defaultColWidth="11.421875" defaultRowHeight="12.75"/>
  <cols>
    <col min="1" max="1" width="3.00390625" style="137" customWidth="1"/>
    <col min="2" max="2" width="48.7109375" style="137" customWidth="1"/>
    <col min="3" max="3" width="2.28125" style="137" customWidth="1"/>
    <col min="4" max="4" width="1.28515625" style="137" customWidth="1"/>
    <col min="5" max="5" width="15.7109375" style="137" customWidth="1"/>
    <col min="6" max="6" width="1.28515625" style="137" customWidth="1"/>
    <col min="7" max="7" width="1.1484375" style="137" customWidth="1"/>
    <col min="8" max="8" width="15.7109375" style="137" customWidth="1"/>
    <col min="9" max="9" width="1.28515625" style="137" customWidth="1"/>
    <col min="10" max="10" width="1.1484375" style="137" customWidth="1"/>
    <col min="11" max="11" width="15.7109375" style="137" customWidth="1"/>
    <col min="12" max="12" width="0.9921875" style="137" customWidth="1"/>
    <col min="13" max="13" width="1.1484375" style="137" customWidth="1"/>
    <col min="14" max="14" width="12.7109375" style="137" customWidth="1"/>
    <col min="15" max="16" width="1.1484375" style="137" customWidth="1"/>
    <col min="17" max="17" width="8.57421875" style="137" customWidth="1"/>
    <col min="18" max="18" width="1.1484375" style="137" customWidth="1"/>
    <col min="19" max="19" width="1.28515625" style="137" customWidth="1"/>
    <col min="20" max="20" width="14.57421875" style="137" customWidth="1"/>
    <col min="21" max="21" width="1.1484375" style="137" customWidth="1"/>
    <col min="22" max="16384" width="11.421875" style="137" customWidth="1"/>
  </cols>
  <sheetData>
    <row r="1" ht="11.25" customHeight="1">
      <c r="A1" s="1928" t="s">
        <v>714</v>
      </c>
    </row>
    <row r="2" spans="1:21" ht="12" customHeight="1">
      <c r="A2" s="1928"/>
      <c r="B2" s="1924" t="s">
        <v>1464</v>
      </c>
      <c r="C2" s="1924"/>
      <c r="D2" s="1924"/>
      <c r="E2" s="1924"/>
      <c r="F2" s="1924"/>
      <c r="G2" s="1924"/>
      <c r="H2" s="1924"/>
      <c r="I2" s="1924"/>
      <c r="J2" s="1924"/>
      <c r="K2" s="1924"/>
      <c r="L2" s="1924"/>
      <c r="M2" s="1924"/>
      <c r="N2" s="1924"/>
      <c r="O2" s="1924"/>
      <c r="P2" s="1924"/>
      <c r="Q2" s="1924"/>
      <c r="R2" s="1924"/>
      <c r="S2" s="1924"/>
      <c r="T2" s="1924"/>
      <c r="U2" s="1924"/>
    </row>
    <row r="3" spans="2:21" ht="12" customHeight="1">
      <c r="B3" s="1925" t="s">
        <v>620</v>
      </c>
      <c r="C3" s="1925"/>
      <c r="D3" s="1925"/>
      <c r="E3" s="1925"/>
      <c r="F3" s="1925"/>
      <c r="G3" s="1925"/>
      <c r="H3" s="1925"/>
      <c r="I3" s="1925"/>
      <c r="J3" s="1925"/>
      <c r="K3" s="1925"/>
      <c r="L3" s="1925"/>
      <c r="M3" s="1925"/>
      <c r="N3" s="1925"/>
      <c r="O3" s="1925"/>
      <c r="P3" s="1925"/>
      <c r="Q3" s="1925"/>
      <c r="R3" s="1925"/>
      <c r="S3" s="1925"/>
      <c r="T3" s="1925"/>
      <c r="U3" s="1925"/>
    </row>
    <row r="4" spans="2:21" ht="12" customHeight="1">
      <c r="B4" s="1925" t="s">
        <v>613</v>
      </c>
      <c r="C4" s="1925"/>
      <c r="D4" s="1925"/>
      <c r="E4" s="1925"/>
      <c r="F4" s="1925"/>
      <c r="G4" s="1925"/>
      <c r="H4" s="1925"/>
      <c r="I4" s="1925"/>
      <c r="J4" s="1925"/>
      <c r="K4" s="1925"/>
      <c r="L4" s="1925"/>
      <c r="M4" s="1925"/>
      <c r="N4" s="1925"/>
      <c r="O4" s="1925"/>
      <c r="P4" s="1925"/>
      <c r="Q4" s="1925"/>
      <c r="R4" s="1925"/>
      <c r="S4" s="1925"/>
      <c r="T4" s="1925"/>
      <c r="U4" s="1925"/>
    </row>
    <row r="5" spans="2:19" ht="7.5" customHeight="1">
      <c r="B5" s="141"/>
      <c r="C5" s="141"/>
      <c r="D5" s="141"/>
      <c r="E5" s="141"/>
      <c r="F5" s="141"/>
      <c r="G5" s="141"/>
      <c r="H5" s="141"/>
      <c r="I5" s="141"/>
      <c r="J5" s="141"/>
      <c r="K5" s="141"/>
      <c r="L5" s="141"/>
      <c r="M5" s="141"/>
      <c r="N5" s="537"/>
      <c r="O5" s="537"/>
      <c r="P5" s="537"/>
      <c r="Q5" s="537"/>
      <c r="R5" s="537"/>
      <c r="S5" s="141"/>
    </row>
    <row r="6" spans="2:21" ht="12" customHeight="1">
      <c r="B6" s="141"/>
      <c r="C6" s="141"/>
      <c r="D6" s="141"/>
      <c r="E6" s="538" t="s">
        <v>651</v>
      </c>
      <c r="F6" s="141"/>
      <c r="G6" s="618"/>
      <c r="H6" s="538" t="s">
        <v>55</v>
      </c>
      <c r="I6" s="141"/>
      <c r="J6" s="141"/>
      <c r="K6" s="1923" t="s">
        <v>650</v>
      </c>
      <c r="L6" s="1923"/>
      <c r="M6" s="1923"/>
      <c r="N6" s="1923"/>
      <c r="O6" s="1923"/>
      <c r="P6" s="1923"/>
      <c r="Q6" s="1923"/>
      <c r="R6" s="1923"/>
      <c r="S6" s="1923"/>
      <c r="T6" s="1923"/>
      <c r="U6" s="618"/>
    </row>
    <row r="7" spans="2:21" ht="12" customHeight="1">
      <c r="B7" s="141"/>
      <c r="C7" s="141"/>
      <c r="D7" s="141"/>
      <c r="E7" s="537" t="s">
        <v>1272</v>
      </c>
      <c r="F7" s="141"/>
      <c r="G7" s="141"/>
      <c r="H7" s="537" t="s">
        <v>1272</v>
      </c>
      <c r="I7" s="141"/>
      <c r="J7" s="141"/>
      <c r="K7" s="537" t="s">
        <v>1272</v>
      </c>
      <c r="L7" s="141"/>
      <c r="M7" s="141"/>
      <c r="N7" s="537" t="s">
        <v>278</v>
      </c>
      <c r="O7" s="537"/>
      <c r="P7" s="537"/>
      <c r="Q7" s="1926" t="s">
        <v>813</v>
      </c>
      <c r="R7" s="537"/>
      <c r="S7" s="141"/>
      <c r="T7" s="585" t="s">
        <v>1274</v>
      </c>
      <c r="U7" s="120"/>
    </row>
    <row r="8" spans="2:21" ht="15" customHeight="1" thickBot="1">
      <c r="B8" s="587"/>
      <c r="C8" s="587"/>
      <c r="D8" s="587"/>
      <c r="E8" s="588" t="s">
        <v>1275</v>
      </c>
      <c r="F8" s="587"/>
      <c r="G8" s="587"/>
      <c r="H8" s="588" t="s">
        <v>1275</v>
      </c>
      <c r="I8" s="587"/>
      <c r="J8" s="360"/>
      <c r="K8" s="588" t="s">
        <v>1275</v>
      </c>
      <c r="L8" s="588"/>
      <c r="M8" s="589"/>
      <c r="N8" s="588" t="s">
        <v>353</v>
      </c>
      <c r="O8" s="588"/>
      <c r="P8" s="588"/>
      <c r="Q8" s="1927"/>
      <c r="R8" s="588"/>
      <c r="S8" s="313"/>
      <c r="T8" s="619" t="s">
        <v>1097</v>
      </c>
      <c r="U8" s="588"/>
    </row>
    <row r="9" spans="2:21" ht="13.5" customHeight="1">
      <c r="B9" s="726" t="s">
        <v>1159</v>
      </c>
      <c r="C9" s="727">
        <v>1</v>
      </c>
      <c r="D9" s="726"/>
      <c r="E9" s="1649">
        <f>'S7  Résultats par org'!$E$43</f>
        <v>13228147</v>
      </c>
      <c r="F9" s="1650"/>
      <c r="G9" s="1651"/>
      <c r="H9" s="1649">
        <f>'S7  Résultats par org'!H43</f>
        <v>9314037</v>
      </c>
      <c r="I9" s="1650"/>
      <c r="J9" s="1652"/>
      <c r="K9" s="1649">
        <f>'S7  Résultats par org'!$K$43</f>
        <v>6991099</v>
      </c>
      <c r="L9" s="1649"/>
      <c r="M9" s="1652"/>
      <c r="N9" s="1649">
        <f>'S7  Résultats par org'!Q43</f>
        <v>213721</v>
      </c>
      <c r="O9" s="1649"/>
      <c r="P9" s="1811"/>
      <c r="Q9" s="1811"/>
      <c r="R9" s="1811"/>
      <c r="S9" s="1652"/>
      <c r="T9" s="1649">
        <f>K9+N9-Q9</f>
        <v>7204820</v>
      </c>
      <c r="U9" s="728"/>
    </row>
    <row r="10" spans="2:21" ht="12.75" customHeight="1">
      <c r="B10" s="241" t="s">
        <v>355</v>
      </c>
      <c r="C10" s="299">
        <f>C9+1</f>
        <v>2</v>
      </c>
      <c r="D10" s="547" t="s">
        <v>1279</v>
      </c>
      <c r="E10" s="787">
        <f>'S7  Résultats par org'!$E$29</f>
        <v>10660769</v>
      </c>
      <c r="F10" s="1399" t="s">
        <v>1280</v>
      </c>
      <c r="G10" s="787" t="s">
        <v>1279</v>
      </c>
      <c r="H10" s="787">
        <f>'S7  Résultats par org'!H29</f>
        <v>12891500</v>
      </c>
      <c r="I10" s="1399" t="s">
        <v>1280</v>
      </c>
      <c r="J10" s="787" t="s">
        <v>1279</v>
      </c>
      <c r="K10" s="787">
        <f>'S7  Résultats par org'!$K$29</f>
        <v>12191348</v>
      </c>
      <c r="L10" s="1399" t="s">
        <v>1280</v>
      </c>
      <c r="M10" s="787" t="s">
        <v>1279</v>
      </c>
      <c r="N10" s="787">
        <v>46314</v>
      </c>
      <c r="O10" s="1399" t="s">
        <v>1280</v>
      </c>
      <c r="P10" s="1862" t="s">
        <v>1279</v>
      </c>
      <c r="Q10" s="1812">
        <f>'S7  Résultats par org'!S29</f>
        <v>23102</v>
      </c>
      <c r="R10" s="1862" t="s">
        <v>1280</v>
      </c>
      <c r="S10" s="787" t="s">
        <v>1279</v>
      </c>
      <c r="T10" s="787">
        <f>K10+N10-Q10</f>
        <v>12214560</v>
      </c>
      <c r="U10" s="241" t="s">
        <v>1280</v>
      </c>
    </row>
    <row r="11" spans="2:21" ht="25.5" customHeight="1">
      <c r="B11" s="655" t="s">
        <v>979</v>
      </c>
      <c r="C11" s="623">
        <f>C10+1</f>
        <v>3</v>
      </c>
      <c r="D11" s="655"/>
      <c r="E11" s="1655">
        <f>E9-E10</f>
        <v>2567378</v>
      </c>
      <c r="F11" s="1653"/>
      <c r="G11" s="1654"/>
      <c r="H11" s="1655">
        <f>H9-H10</f>
        <v>-3577463</v>
      </c>
      <c r="I11" s="1656"/>
      <c r="J11" s="1657"/>
      <c r="K11" s="1655">
        <f>K9-K10</f>
        <v>-5200249</v>
      </c>
      <c r="L11" s="1658"/>
      <c r="M11" s="1659"/>
      <c r="N11" s="1655">
        <f>N9-N10</f>
        <v>167407</v>
      </c>
      <c r="O11" s="1658"/>
      <c r="P11" s="1863"/>
      <c r="Q11" s="1813">
        <f>Q9-Q10</f>
        <v>-23102</v>
      </c>
      <c r="R11" s="1863"/>
      <c r="S11" s="1660"/>
      <c r="T11" s="1655">
        <f>T9-T10</f>
        <v>-5009740</v>
      </c>
      <c r="U11" s="622"/>
    </row>
    <row r="12" spans="2:21" ht="6.75" customHeight="1">
      <c r="B12" s="590"/>
      <c r="C12" s="297"/>
      <c r="D12" s="590"/>
      <c r="E12" s="1661"/>
      <c r="F12" s="1661"/>
      <c r="G12" s="1661"/>
      <c r="H12" s="1662"/>
      <c r="I12" s="1663"/>
      <c r="J12" s="1664"/>
      <c r="K12" s="1662"/>
      <c r="L12" s="1665"/>
      <c r="M12" s="1666"/>
      <c r="N12" s="1662"/>
      <c r="O12" s="1665"/>
      <c r="P12" s="1755"/>
      <c r="Q12" s="1755"/>
      <c r="R12" s="1755"/>
      <c r="S12" s="1667"/>
      <c r="T12" s="1662"/>
      <c r="U12" s="537"/>
    </row>
    <row r="13" spans="2:21" ht="15" customHeight="1">
      <c r="B13" s="21" t="s">
        <v>432</v>
      </c>
      <c r="C13" s="21"/>
      <c r="D13" s="21"/>
      <c r="E13" s="1668"/>
      <c r="F13" s="1668"/>
      <c r="G13" s="1668"/>
      <c r="H13" s="786"/>
      <c r="I13" s="1668"/>
      <c r="J13" s="1669"/>
      <c r="K13" s="1670"/>
      <c r="L13" s="1671"/>
      <c r="M13" s="1672"/>
      <c r="N13" s="1670"/>
      <c r="O13" s="1673"/>
      <c r="P13" s="1756"/>
      <c r="Q13" s="1756"/>
      <c r="R13" s="1756"/>
      <c r="S13" s="1674"/>
      <c r="T13" s="1670"/>
      <c r="U13" s="601"/>
    </row>
    <row r="14" spans="2:21" ht="12" customHeight="1">
      <c r="B14" s="145" t="s">
        <v>1297</v>
      </c>
      <c r="C14" s="605"/>
      <c r="D14" s="145"/>
      <c r="E14" s="1675"/>
      <c r="F14" s="1675"/>
      <c r="G14" s="1676"/>
      <c r="H14" s="1677"/>
      <c r="I14" s="1676"/>
      <c r="J14" s="1669"/>
      <c r="K14" s="1677"/>
      <c r="L14" s="1671"/>
      <c r="M14" s="1672"/>
      <c r="N14" s="1677"/>
      <c r="O14" s="1673"/>
      <c r="P14" s="1756"/>
      <c r="Q14" s="1756"/>
      <c r="R14" s="1756"/>
      <c r="S14" s="1674"/>
      <c r="T14" s="1677"/>
      <c r="U14" s="601"/>
    </row>
    <row r="15" spans="2:21" ht="12" customHeight="1">
      <c r="B15" s="21" t="s">
        <v>1298</v>
      </c>
      <c r="C15" s="21"/>
      <c r="D15" s="21"/>
      <c r="E15" s="1668"/>
      <c r="F15" s="1668"/>
      <c r="G15" s="1668"/>
      <c r="H15" s="1670"/>
      <c r="I15" s="1668"/>
      <c r="J15" s="1678"/>
      <c r="K15" s="1670"/>
      <c r="L15" s="1673"/>
      <c r="M15" s="1678"/>
      <c r="N15" s="1670"/>
      <c r="O15" s="1673"/>
      <c r="P15" s="1756"/>
      <c r="Q15" s="1756"/>
      <c r="R15" s="1756"/>
      <c r="S15" s="1674"/>
      <c r="T15" s="1670"/>
      <c r="U15" s="601"/>
    </row>
    <row r="16" spans="2:21" ht="12" customHeight="1">
      <c r="B16" s="137" t="s">
        <v>1299</v>
      </c>
      <c r="C16" s="348">
        <f>C11+1</f>
        <v>4</v>
      </c>
      <c r="E16" s="1635">
        <f>'S7  Résultats par org'!$E$41</f>
        <v>15306946</v>
      </c>
      <c r="F16" s="1635"/>
      <c r="G16" s="1635"/>
      <c r="H16" s="1673">
        <f>'S7  Résultats par org'!$H$41</f>
        <v>17100000</v>
      </c>
      <c r="I16" s="1635"/>
      <c r="J16" s="1678"/>
      <c r="K16" s="1673">
        <f>'S7  Résultats par org'!$K$41</f>
        <v>17063053</v>
      </c>
      <c r="L16" s="1673"/>
      <c r="M16" s="1678"/>
      <c r="N16" s="1673">
        <v>132621</v>
      </c>
      <c r="O16" s="1673"/>
      <c r="P16" s="1756"/>
      <c r="Q16" s="1756"/>
      <c r="R16" s="1756"/>
      <c r="S16" s="1674"/>
      <c r="T16" s="1673">
        <f>K16+N16-Q16</f>
        <v>17195674</v>
      </c>
      <c r="U16" s="600"/>
    </row>
    <row r="17" spans="2:21" ht="12" customHeight="1">
      <c r="B17" s="137" t="s">
        <v>1335</v>
      </c>
      <c r="C17" s="348">
        <f>C16+1</f>
        <v>5</v>
      </c>
      <c r="E17" s="1635">
        <v>52802</v>
      </c>
      <c r="F17" s="1635"/>
      <c r="G17" s="1635"/>
      <c r="H17" s="1673">
        <v>135000</v>
      </c>
      <c r="I17" s="1635"/>
      <c r="J17" s="1678"/>
      <c r="K17" s="1673">
        <v>122251</v>
      </c>
      <c r="L17" s="1673"/>
      <c r="M17" s="1678"/>
      <c r="N17" s="1673"/>
      <c r="O17" s="1673"/>
      <c r="P17" s="1756"/>
      <c r="Q17" s="1756"/>
      <c r="R17" s="1756"/>
      <c r="S17" s="1674"/>
      <c r="T17" s="1673">
        <f>K17+N17-Q17</f>
        <v>122251</v>
      </c>
      <c r="U17" s="600"/>
    </row>
    <row r="18" spans="2:21" ht="12" customHeight="1">
      <c r="B18" s="120" t="s">
        <v>1336</v>
      </c>
      <c r="C18" s="348">
        <f>C17+1</f>
        <v>6</v>
      </c>
      <c r="D18" s="120"/>
      <c r="E18" s="1635">
        <v>58376</v>
      </c>
      <c r="F18" s="1664"/>
      <c r="G18" s="1664"/>
      <c r="H18" s="1679"/>
      <c r="I18" s="1664"/>
      <c r="J18" s="1678"/>
      <c r="K18" s="1679">
        <v>720146</v>
      </c>
      <c r="L18" s="1679"/>
      <c r="M18" s="1678"/>
      <c r="N18" s="1679">
        <v>10757</v>
      </c>
      <c r="O18" s="1679"/>
      <c r="P18" s="1757"/>
      <c r="Q18" s="1757"/>
      <c r="R18" s="1757"/>
      <c r="S18" s="1674"/>
      <c r="T18" s="1673">
        <f>K18+N18-Q18</f>
        <v>730903</v>
      </c>
      <c r="U18" s="606"/>
    </row>
    <row r="19" spans="2:21" ht="13.5" customHeight="1">
      <c r="B19" s="351" t="s">
        <v>749</v>
      </c>
      <c r="C19" s="186">
        <f>C18+1</f>
        <v>7</v>
      </c>
      <c r="D19" s="120"/>
      <c r="E19" s="1635"/>
      <c r="F19" s="1664"/>
      <c r="G19" s="1664"/>
      <c r="H19" s="1679"/>
      <c r="I19" s="1664"/>
      <c r="J19" s="1678"/>
      <c r="K19" s="1679"/>
      <c r="L19" s="1673"/>
      <c r="M19" s="1678"/>
      <c r="N19" s="1679"/>
      <c r="O19" s="1679"/>
      <c r="P19" s="1757"/>
      <c r="Q19" s="1757"/>
      <c r="R19" s="1757"/>
      <c r="S19" s="1678"/>
      <c r="T19" s="1673"/>
      <c r="U19" s="606"/>
    </row>
    <row r="20" spans="2:21" ht="12" customHeight="1">
      <c r="B20" s="96"/>
      <c r="C20" s="189">
        <f>C19+1</f>
        <v>8</v>
      </c>
      <c r="D20" s="96"/>
      <c r="E20" s="1680">
        <f>SUM(E16:E19)</f>
        <v>15418124</v>
      </c>
      <c r="F20" s="1657"/>
      <c r="G20" s="1657"/>
      <c r="H20" s="1680">
        <f>SUM(H16:H19)</f>
        <v>17235000</v>
      </c>
      <c r="I20" s="1657"/>
      <c r="J20" s="1660"/>
      <c r="K20" s="1680">
        <f>SUM(K16:K19)</f>
        <v>17905450</v>
      </c>
      <c r="L20" s="1680"/>
      <c r="M20" s="1660"/>
      <c r="N20" s="1680">
        <f>SUM(N16:N19)</f>
        <v>143378</v>
      </c>
      <c r="O20" s="1680"/>
      <c r="P20" s="1758"/>
      <c r="Q20" s="1758"/>
      <c r="R20" s="1758"/>
      <c r="S20" s="1681"/>
      <c r="T20" s="1680">
        <f>SUM(T16:T19)</f>
        <v>18048828</v>
      </c>
      <c r="U20" s="608"/>
    </row>
    <row r="21" spans="2:21" ht="12" customHeight="1">
      <c r="B21" s="50" t="s">
        <v>627</v>
      </c>
      <c r="C21" s="596"/>
      <c r="D21" s="50"/>
      <c r="E21" s="1682"/>
      <c r="F21" s="1682"/>
      <c r="G21" s="1682"/>
      <c r="H21" s="1683"/>
      <c r="I21" s="1682"/>
      <c r="J21" s="1667"/>
      <c r="K21" s="1683"/>
      <c r="L21" s="1679"/>
      <c r="M21" s="1667"/>
      <c r="N21" s="1683"/>
      <c r="O21" s="1679"/>
      <c r="P21" s="1757"/>
      <c r="Q21" s="1757"/>
      <c r="R21" s="1757"/>
      <c r="S21" s="1684"/>
      <c r="T21" s="1683"/>
      <c r="U21" s="606"/>
    </row>
    <row r="22" spans="2:21" ht="12" customHeight="1">
      <c r="B22" s="120" t="s">
        <v>748</v>
      </c>
      <c r="C22" s="188">
        <f>C20+1</f>
        <v>9</v>
      </c>
      <c r="D22" s="120"/>
      <c r="E22" s="1635">
        <v>274596</v>
      </c>
      <c r="F22" s="1664"/>
      <c r="G22" s="1664"/>
      <c r="H22" s="1679"/>
      <c r="I22" s="1664"/>
      <c r="J22" s="1667"/>
      <c r="K22" s="1679">
        <v>45588</v>
      </c>
      <c r="L22" s="1679"/>
      <c r="M22" s="1667"/>
      <c r="N22" s="1679"/>
      <c r="O22" s="1679"/>
      <c r="P22" s="1757"/>
      <c r="Q22" s="1757"/>
      <c r="R22" s="1757"/>
      <c r="S22" s="1684"/>
      <c r="T22" s="1673">
        <f>K22+N22-Q22</f>
        <v>45588</v>
      </c>
      <c r="U22" s="606"/>
    </row>
    <row r="23" spans="2:21" ht="13.5" customHeight="1">
      <c r="B23" s="351" t="s">
        <v>749</v>
      </c>
      <c r="C23" s="188">
        <f>C22+1</f>
        <v>10</v>
      </c>
      <c r="D23" s="120"/>
      <c r="E23" s="1664"/>
      <c r="F23" s="1664"/>
      <c r="G23" s="1664"/>
      <c r="H23" s="1679"/>
      <c r="I23" s="1664"/>
      <c r="J23" s="1667"/>
      <c r="K23" s="1679"/>
      <c r="L23" s="1679"/>
      <c r="M23" s="1667"/>
      <c r="N23" s="1679"/>
      <c r="O23" s="1679"/>
      <c r="P23" s="1757"/>
      <c r="Q23" s="1757"/>
      <c r="R23" s="1757"/>
      <c r="S23" s="1684"/>
      <c r="T23" s="1673"/>
      <c r="U23" s="606"/>
    </row>
    <row r="24" spans="2:21" ht="12" customHeight="1">
      <c r="B24" s="610"/>
      <c r="C24" s="278">
        <f>C23+1</f>
        <v>11</v>
      </c>
      <c r="D24" s="610"/>
      <c r="E24" s="1686">
        <f>SUM(E22:E23)</f>
        <v>274596</v>
      </c>
      <c r="F24" s="1685"/>
      <c r="G24" s="1685"/>
      <c r="H24" s="1686"/>
      <c r="I24" s="1685"/>
      <c r="J24" s="1660"/>
      <c r="K24" s="1686">
        <f>SUM(K22:K23)</f>
        <v>45588</v>
      </c>
      <c r="L24" s="1687"/>
      <c r="M24" s="1660"/>
      <c r="N24" s="1644"/>
      <c r="O24" s="1680"/>
      <c r="P24" s="1758"/>
      <c r="Q24" s="1758"/>
      <c r="R24" s="1758"/>
      <c r="S24" s="1681"/>
      <c r="T24" s="1686">
        <f>SUM(T22:T23)</f>
        <v>45588</v>
      </c>
      <c r="U24" s="608"/>
    </row>
    <row r="25" spans="2:21" ht="11.25" customHeight="1">
      <c r="B25" s="50" t="s">
        <v>279</v>
      </c>
      <c r="C25" s="596"/>
      <c r="D25" s="50"/>
      <c r="E25" s="1682"/>
      <c r="F25" s="1682"/>
      <c r="G25" s="1682"/>
      <c r="H25" s="1683"/>
      <c r="I25" s="1682"/>
      <c r="J25" s="1667"/>
      <c r="K25" s="1683"/>
      <c r="L25" s="1688"/>
      <c r="M25" s="1689"/>
      <c r="N25" s="1683"/>
      <c r="O25" s="1679"/>
      <c r="P25" s="1757"/>
      <c r="Q25" s="1757"/>
      <c r="R25" s="1757"/>
      <c r="S25" s="1684"/>
      <c r="T25" s="1683"/>
      <c r="U25" s="606"/>
    </row>
    <row r="26" spans="2:21" ht="10.5" customHeight="1">
      <c r="B26" s="50" t="s">
        <v>280</v>
      </c>
      <c r="C26" s="596"/>
      <c r="D26" s="50"/>
      <c r="E26" s="1682"/>
      <c r="F26" s="1682"/>
      <c r="G26" s="1682"/>
      <c r="H26" s="1683"/>
      <c r="I26" s="1682"/>
      <c r="J26" s="1667"/>
      <c r="K26" s="1683"/>
      <c r="L26" s="1688"/>
      <c r="M26" s="1689"/>
      <c r="N26" s="1683"/>
      <c r="O26" s="1679"/>
      <c r="P26" s="1757"/>
      <c r="Q26" s="1757"/>
      <c r="R26" s="1757"/>
      <c r="S26" s="1684"/>
      <c r="T26" s="1683"/>
      <c r="U26" s="606"/>
    </row>
    <row r="27" spans="2:21" ht="10.5" customHeight="1">
      <c r="B27" s="50" t="s">
        <v>281</v>
      </c>
      <c r="C27" s="596"/>
      <c r="D27" s="50"/>
      <c r="E27" s="1682"/>
      <c r="F27" s="1682"/>
      <c r="G27" s="1682"/>
      <c r="H27" s="1683"/>
      <c r="I27" s="1682"/>
      <c r="J27" s="1667"/>
      <c r="K27" s="1683"/>
      <c r="L27" s="1688"/>
      <c r="M27" s="1689"/>
      <c r="N27" s="1683"/>
      <c r="O27" s="1679"/>
      <c r="P27" s="1757"/>
      <c r="Q27" s="1757"/>
      <c r="R27" s="1757"/>
      <c r="S27" s="1684"/>
      <c r="T27" s="1683"/>
      <c r="U27" s="606"/>
    </row>
    <row r="28" spans="2:21" ht="12" customHeight="1">
      <c r="B28" s="120" t="s">
        <v>750</v>
      </c>
      <c r="C28" s="188">
        <f>C24+1</f>
        <v>12</v>
      </c>
      <c r="D28" s="120"/>
      <c r="E28" s="1679"/>
      <c r="F28" s="1664"/>
      <c r="G28" s="1664"/>
      <c r="H28" s="1679"/>
      <c r="I28" s="1664"/>
      <c r="J28" s="1667"/>
      <c r="K28" s="1679">
        <v>218652</v>
      </c>
      <c r="L28" s="1688"/>
      <c r="M28" s="1689"/>
      <c r="N28" s="1679"/>
      <c r="O28" s="1679"/>
      <c r="P28" s="1757"/>
      <c r="Q28" s="1757"/>
      <c r="R28" s="1757"/>
      <c r="S28" s="1684"/>
      <c r="T28" s="1673">
        <f>K28+N28-Q28</f>
        <v>218652</v>
      </c>
      <c r="U28" s="606"/>
    </row>
    <row r="29" spans="2:21" ht="12" customHeight="1">
      <c r="B29" s="120" t="s">
        <v>597</v>
      </c>
      <c r="C29" s="188">
        <f>C28+1</f>
        <v>13</v>
      </c>
      <c r="D29" s="120"/>
      <c r="E29" s="1664"/>
      <c r="F29" s="1664"/>
      <c r="G29" s="1664"/>
      <c r="H29" s="1679"/>
      <c r="I29" s="1664"/>
      <c r="J29" s="1667"/>
      <c r="K29" s="1679"/>
      <c r="L29" s="1688"/>
      <c r="M29" s="1689"/>
      <c r="N29" s="1679"/>
      <c r="O29" s="1673"/>
      <c r="P29" s="1756"/>
      <c r="Q29" s="1756"/>
      <c r="R29" s="1756"/>
      <c r="S29" s="1674"/>
      <c r="T29" s="1673"/>
      <c r="U29" s="612"/>
    </row>
    <row r="30" spans="2:21" ht="12" customHeight="1">
      <c r="B30" s="351" t="s">
        <v>596</v>
      </c>
      <c r="C30" s="188">
        <f>C29+1</f>
        <v>14</v>
      </c>
      <c r="D30" s="120"/>
      <c r="E30" s="1664"/>
      <c r="F30" s="1664"/>
      <c r="G30" s="1664"/>
      <c r="H30" s="1679"/>
      <c r="I30" s="1664"/>
      <c r="J30" s="1667"/>
      <c r="K30" s="1679"/>
      <c r="L30" s="1688"/>
      <c r="M30" s="1689"/>
      <c r="N30" s="1679"/>
      <c r="O30" s="1679"/>
      <c r="P30" s="1757"/>
      <c r="Q30" s="1757"/>
      <c r="R30" s="1757"/>
      <c r="S30" s="1674"/>
      <c r="T30" s="1673"/>
      <c r="U30" s="613"/>
    </row>
    <row r="31" spans="2:21" ht="12" customHeight="1">
      <c r="B31" s="96"/>
      <c r="C31" s="189">
        <f>C30+1</f>
        <v>15</v>
      </c>
      <c r="D31" s="96"/>
      <c r="E31" s="1680"/>
      <c r="F31" s="1657"/>
      <c r="G31" s="1657"/>
      <c r="H31" s="1680"/>
      <c r="I31" s="1657"/>
      <c r="J31" s="1660"/>
      <c r="K31" s="1680">
        <f>SUM(K28:K30)</f>
        <v>218652</v>
      </c>
      <c r="L31" s="1680"/>
      <c r="M31" s="1690"/>
      <c r="N31" s="1680"/>
      <c r="O31" s="1680"/>
      <c r="P31" s="1758"/>
      <c r="Q31" s="1758"/>
      <c r="R31" s="1758"/>
      <c r="S31" s="1681"/>
      <c r="T31" s="1680">
        <f>SUM(T28:T30)</f>
        <v>218652</v>
      </c>
      <c r="U31" s="608"/>
    </row>
    <row r="32" spans="2:21" ht="12" customHeight="1">
      <c r="B32" s="21" t="s">
        <v>282</v>
      </c>
      <c r="C32" s="190"/>
      <c r="D32" s="21"/>
      <c r="E32" s="1668"/>
      <c r="F32" s="1668"/>
      <c r="G32" s="1668"/>
      <c r="H32" s="1670"/>
      <c r="I32" s="1668"/>
      <c r="J32" s="1678"/>
      <c r="K32" s="1670"/>
      <c r="L32" s="1673"/>
      <c r="M32" s="1678"/>
      <c r="N32" s="1670"/>
      <c r="O32" s="1673"/>
      <c r="P32" s="1756"/>
      <c r="Q32" s="1756"/>
      <c r="R32" s="1756"/>
      <c r="S32" s="1674"/>
      <c r="T32" s="1670"/>
      <c r="U32" s="601"/>
    </row>
    <row r="33" spans="2:21" ht="12" customHeight="1">
      <c r="B33" s="137" t="s">
        <v>598</v>
      </c>
      <c r="C33" s="186">
        <f>C31+1</f>
        <v>16</v>
      </c>
      <c r="E33" s="1635">
        <v>276867</v>
      </c>
      <c r="F33" s="1635"/>
      <c r="G33" s="1635"/>
      <c r="H33" s="1673">
        <v>478000</v>
      </c>
      <c r="I33" s="1635"/>
      <c r="J33" s="1678"/>
      <c r="K33" s="1673">
        <v>6601</v>
      </c>
      <c r="L33" s="1673"/>
      <c r="M33" s="1678"/>
      <c r="N33" s="1673"/>
      <c r="O33" s="1673"/>
      <c r="P33" s="1756"/>
      <c r="Q33" s="1756"/>
      <c r="R33" s="1756"/>
      <c r="S33" s="1674"/>
      <c r="T33" s="1673">
        <f>K33+N33-Q33</f>
        <v>6601</v>
      </c>
      <c r="U33" s="601"/>
    </row>
    <row r="34" spans="2:21" ht="12" customHeight="1">
      <c r="B34" s="351" t="s">
        <v>660</v>
      </c>
      <c r="C34" s="188">
        <f>C33+1</f>
        <v>17</v>
      </c>
      <c r="D34" s="547" t="s">
        <v>1279</v>
      </c>
      <c r="E34" s="1664">
        <v>13269223</v>
      </c>
      <c r="F34" s="1399" t="s">
        <v>1280</v>
      </c>
      <c r="G34" s="1664" t="s">
        <v>1279</v>
      </c>
      <c r="H34" s="1679">
        <v>14277941</v>
      </c>
      <c r="I34" s="1664" t="s">
        <v>1280</v>
      </c>
      <c r="J34" s="1667" t="s">
        <v>1279</v>
      </c>
      <c r="K34" s="1679">
        <v>15473814</v>
      </c>
      <c r="L34" s="1673" t="s">
        <v>1280</v>
      </c>
      <c r="M34" s="1678" t="s">
        <v>1279</v>
      </c>
      <c r="N34" s="1679">
        <v>70189</v>
      </c>
      <c r="O34" s="1679" t="s">
        <v>1280</v>
      </c>
      <c r="P34" s="1757" t="s">
        <v>1279</v>
      </c>
      <c r="Q34" s="1757"/>
      <c r="R34" s="1757" t="s">
        <v>1280</v>
      </c>
      <c r="S34" s="1684" t="s">
        <v>1279</v>
      </c>
      <c r="T34" s="1673">
        <f>K34+N34-Q34</f>
        <v>15544003</v>
      </c>
      <c r="U34" s="1428" t="s">
        <v>1280</v>
      </c>
    </row>
    <row r="35" spans="2:21" ht="12" customHeight="1">
      <c r="B35" s="96"/>
      <c r="C35" s="189">
        <f>C34+1</f>
        <v>18</v>
      </c>
      <c r="D35" s="96"/>
      <c r="E35" s="1680">
        <f>E33-E34</f>
        <v>-12992356</v>
      </c>
      <c r="F35" s="1657"/>
      <c r="G35" s="1657"/>
      <c r="H35" s="1680">
        <f>H33-H34</f>
        <v>-13799941</v>
      </c>
      <c r="I35" s="1657"/>
      <c r="J35" s="1660"/>
      <c r="K35" s="1680">
        <f>K33-K34</f>
        <v>-15467213</v>
      </c>
      <c r="L35" s="1680"/>
      <c r="M35" s="1660"/>
      <c r="N35" s="1680">
        <f>N33-N34</f>
        <v>-70189</v>
      </c>
      <c r="O35" s="1680"/>
      <c r="P35" s="1758"/>
      <c r="Q35" s="1758"/>
      <c r="R35" s="1758"/>
      <c r="S35" s="1681"/>
      <c r="T35" s="1680">
        <f>T33-T34</f>
        <v>-15537402</v>
      </c>
      <c r="U35" s="608"/>
    </row>
    <row r="36" spans="2:21" ht="12" customHeight="1">
      <c r="B36" s="50" t="s">
        <v>661</v>
      </c>
      <c r="C36" s="596"/>
      <c r="D36" s="50"/>
      <c r="E36" s="1682"/>
      <c r="F36" s="1682"/>
      <c r="G36" s="1682"/>
      <c r="H36" s="1683"/>
      <c r="I36" s="1682"/>
      <c r="J36" s="1667"/>
      <c r="K36" s="1683"/>
      <c r="L36" s="1679"/>
      <c r="M36" s="1667"/>
      <c r="N36" s="1683"/>
      <c r="O36" s="1679"/>
      <c r="P36" s="1757"/>
      <c r="Q36" s="1757"/>
      <c r="R36" s="1757"/>
      <c r="S36" s="1684"/>
      <c r="T36" s="1683"/>
      <c r="U36" s="606"/>
    </row>
    <row r="37" spans="2:21" ht="12" customHeight="1">
      <c r="B37" s="120" t="s">
        <v>662</v>
      </c>
      <c r="C37" s="188">
        <f>C35+1</f>
        <v>19</v>
      </c>
      <c r="D37" s="120" t="s">
        <v>1279</v>
      </c>
      <c r="E37" s="1664">
        <v>112020</v>
      </c>
      <c r="F37" s="1664" t="s">
        <v>1280</v>
      </c>
      <c r="G37" s="1664" t="s">
        <v>1279</v>
      </c>
      <c r="H37" s="1679">
        <v>-101168</v>
      </c>
      <c r="I37" s="1664" t="s">
        <v>1280</v>
      </c>
      <c r="J37" s="1667" t="s">
        <v>1279</v>
      </c>
      <c r="K37" s="1679">
        <v>229967</v>
      </c>
      <c r="L37" s="1679" t="s">
        <v>1280</v>
      </c>
      <c r="M37" s="1667" t="s">
        <v>1279</v>
      </c>
      <c r="N37" s="1679">
        <v>-29163</v>
      </c>
      <c r="O37" s="1679" t="s">
        <v>1280</v>
      </c>
      <c r="P37" s="1757" t="s">
        <v>1279</v>
      </c>
      <c r="Q37" s="1757">
        <v>-23102</v>
      </c>
      <c r="R37" s="1757" t="s">
        <v>1280</v>
      </c>
      <c r="S37" s="1684" t="s">
        <v>1279</v>
      </c>
      <c r="T37" s="1673">
        <f>K37+N37-Q37</f>
        <v>223906</v>
      </c>
      <c r="U37" s="1428" t="s">
        <v>1280</v>
      </c>
    </row>
    <row r="38" spans="2:21" ht="12" customHeight="1">
      <c r="B38" s="120" t="s">
        <v>663</v>
      </c>
      <c r="C38" s="188"/>
      <c r="D38" s="120"/>
      <c r="E38" s="1664"/>
      <c r="F38" s="1664"/>
      <c r="G38" s="1664"/>
      <c r="H38" s="1679"/>
      <c r="I38" s="1664"/>
      <c r="J38" s="1667"/>
      <c r="K38" s="1679"/>
      <c r="L38" s="1679"/>
      <c r="M38" s="1667"/>
      <c r="N38" s="1679"/>
      <c r="O38" s="1679"/>
      <c r="P38" s="1757"/>
      <c r="Q38" s="1757"/>
      <c r="R38" s="1757"/>
      <c r="S38" s="1684"/>
      <c r="T38" s="1679"/>
      <c r="U38" s="613"/>
    </row>
    <row r="39" spans="2:21" ht="12" customHeight="1">
      <c r="B39" s="120" t="s">
        <v>719</v>
      </c>
      <c r="C39" s="188">
        <f>C37+1</f>
        <v>20</v>
      </c>
      <c r="D39" s="120"/>
      <c r="E39" s="1664">
        <v>274596</v>
      </c>
      <c r="F39" s="1664"/>
      <c r="G39" s="1664"/>
      <c r="H39" s="1679"/>
      <c r="I39" s="1664"/>
      <c r="J39" s="1667"/>
      <c r="K39" s="1679">
        <v>4575648</v>
      </c>
      <c r="L39" s="1679"/>
      <c r="M39" s="1667"/>
      <c r="N39" s="1679"/>
      <c r="O39" s="1679"/>
      <c r="P39" s="1757"/>
      <c r="Q39" s="1757"/>
      <c r="R39" s="1757"/>
      <c r="S39" s="1684"/>
      <c r="T39" s="1673">
        <f>K39+N39-Q39</f>
        <v>4575648</v>
      </c>
      <c r="U39" s="606"/>
    </row>
    <row r="40" spans="2:21" ht="12" customHeight="1">
      <c r="B40" s="120" t="s">
        <v>646</v>
      </c>
      <c r="C40" s="188"/>
      <c r="D40" s="120"/>
      <c r="E40" s="1664"/>
      <c r="F40" s="1664"/>
      <c r="G40" s="1664"/>
      <c r="H40" s="1679"/>
      <c r="I40" s="1664"/>
      <c r="J40" s="1667"/>
      <c r="K40" s="1679"/>
      <c r="L40" s="1679"/>
      <c r="M40" s="1667"/>
      <c r="N40" s="1679"/>
      <c r="O40" s="1679"/>
      <c r="P40" s="1757"/>
      <c r="Q40" s="1757"/>
      <c r="R40" s="1757"/>
      <c r="S40" s="1684"/>
      <c r="T40" s="1679"/>
      <c r="U40" s="606"/>
    </row>
    <row r="41" spans="2:21" ht="12" customHeight="1">
      <c r="B41" s="120" t="s">
        <v>647</v>
      </c>
      <c r="C41" s="188">
        <f>C39+1</f>
        <v>21</v>
      </c>
      <c r="D41" s="120"/>
      <c r="E41" s="1664">
        <v>-59602</v>
      </c>
      <c r="F41" s="1664"/>
      <c r="G41" s="1664"/>
      <c r="H41" s="1679">
        <v>380536</v>
      </c>
      <c r="I41" s="1664"/>
      <c r="J41" s="1667"/>
      <c r="K41" s="1679">
        <v>1185423</v>
      </c>
      <c r="L41" s="1679"/>
      <c r="M41" s="1667"/>
      <c r="N41" s="1679">
        <v>6510</v>
      </c>
      <c r="O41" s="1679"/>
      <c r="P41" s="1757"/>
      <c r="Q41" s="1757"/>
      <c r="R41" s="1757"/>
      <c r="S41" s="1684"/>
      <c r="T41" s="1673">
        <f>K41+N41-Q41</f>
        <v>1191933</v>
      </c>
      <c r="U41" s="606"/>
    </row>
    <row r="42" spans="2:21" ht="12" customHeight="1">
      <c r="B42" s="120" t="s">
        <v>668</v>
      </c>
      <c r="C42" s="188">
        <f>C41+1</f>
        <v>22</v>
      </c>
      <c r="D42" s="120"/>
      <c r="E42" s="1664">
        <v>-314810</v>
      </c>
      <c r="F42" s="1664"/>
      <c r="G42" s="1664"/>
      <c r="H42" s="1679">
        <v>-339300</v>
      </c>
      <c r="I42" s="1664"/>
      <c r="J42" s="1667"/>
      <c r="K42" s="1679">
        <v>741456</v>
      </c>
      <c r="L42" s="1679"/>
      <c r="M42" s="1667"/>
      <c r="N42" s="1679"/>
      <c r="O42" s="1679"/>
      <c r="P42" s="1757"/>
      <c r="Q42" s="1757"/>
      <c r="R42" s="1757"/>
      <c r="S42" s="1684"/>
      <c r="T42" s="1673">
        <f>K42+N42-Q42</f>
        <v>741456</v>
      </c>
      <c r="U42" s="606"/>
    </row>
    <row r="43" spans="2:21" ht="12" customHeight="1">
      <c r="B43" s="120" t="s">
        <v>667</v>
      </c>
      <c r="C43" s="188">
        <f>C42+1</f>
        <v>23</v>
      </c>
      <c r="D43" s="120"/>
      <c r="E43" s="1664"/>
      <c r="F43" s="1664"/>
      <c r="G43" s="1664"/>
      <c r="H43" s="1679"/>
      <c r="I43" s="1664"/>
      <c r="J43" s="1667"/>
      <c r="K43" s="1679"/>
      <c r="L43" s="1679"/>
      <c r="M43" s="1667"/>
      <c r="N43" s="1679"/>
      <c r="O43" s="1679"/>
      <c r="P43" s="1757"/>
      <c r="Q43" s="1757"/>
      <c r="R43" s="1757"/>
      <c r="S43" s="1684"/>
      <c r="T43" s="1673"/>
      <c r="U43" s="606"/>
    </row>
    <row r="44" spans="2:21" ht="12" customHeight="1">
      <c r="B44" s="96"/>
      <c r="C44" s="189">
        <f>C43+1</f>
        <v>24</v>
      </c>
      <c r="D44" s="96"/>
      <c r="E44" s="1680">
        <f>(E39+E43+E41+E42-E37)</f>
        <v>-211836</v>
      </c>
      <c r="F44" s="1657"/>
      <c r="G44" s="1657"/>
      <c r="H44" s="1680">
        <f>(H39+H43+H41+H42-H37)</f>
        <v>142404</v>
      </c>
      <c r="I44" s="1657"/>
      <c r="J44" s="1660"/>
      <c r="K44" s="1680">
        <f>(K39+K43+K41+K42-K37)</f>
        <v>6272560</v>
      </c>
      <c r="L44" s="1680"/>
      <c r="M44" s="1660"/>
      <c r="N44" s="1680">
        <f>(N39+N43+N40+N41+N42-N37)</f>
        <v>35673</v>
      </c>
      <c r="O44" s="1680"/>
      <c r="P44" s="1758"/>
      <c r="Q44" s="1758">
        <f>SUM(Q39:Q43)-Q37</f>
        <v>23102</v>
      </c>
      <c r="R44" s="1758"/>
      <c r="S44" s="1681"/>
      <c r="T44" s="1680">
        <f>(T39+T43+T40+T41+T42-T37)</f>
        <v>6285131</v>
      </c>
      <c r="U44" s="608"/>
    </row>
    <row r="45" spans="2:21" ht="12" customHeight="1">
      <c r="B45" s="96"/>
      <c r="C45" s="189">
        <f>C44+1</f>
        <v>25</v>
      </c>
      <c r="D45" s="96"/>
      <c r="E45" s="1655">
        <f>E20+E24+E31+E35+E44</f>
        <v>2488528</v>
      </c>
      <c r="F45" s="1657"/>
      <c r="G45" s="1657"/>
      <c r="H45" s="1655">
        <f>H20+H24+H31+H35+H44</f>
        <v>3577463</v>
      </c>
      <c r="I45" s="1657"/>
      <c r="J45" s="1660"/>
      <c r="K45" s="1655">
        <f>K20+K24+K31+K35+K44</f>
        <v>8975037</v>
      </c>
      <c r="L45" s="1680"/>
      <c r="M45" s="1660"/>
      <c r="N45" s="1655">
        <f>N20+N24+N31+N35+N44</f>
        <v>108862</v>
      </c>
      <c r="O45" s="1680"/>
      <c r="P45" s="1757"/>
      <c r="Q45" s="1814">
        <f>Q20+Q24+Q31+Q35+Q44</f>
        <v>23102</v>
      </c>
      <c r="R45" s="1757"/>
      <c r="S45" s="1681"/>
      <c r="T45" s="1655">
        <f>T20+T24+T31+T35+T44</f>
        <v>9060797</v>
      </c>
      <c r="U45" s="608"/>
    </row>
    <row r="46" spans="2:21" ht="12" customHeight="1">
      <c r="B46" s="624" t="s">
        <v>648</v>
      </c>
      <c r="C46" s="625"/>
      <c r="D46" s="624"/>
      <c r="E46" s="1692"/>
      <c r="F46" s="1691"/>
      <c r="G46" s="1691"/>
      <c r="H46" s="1692"/>
      <c r="I46" s="1691"/>
      <c r="J46" s="1693"/>
      <c r="K46" s="1692"/>
      <c r="L46" s="1694"/>
      <c r="M46" s="1695"/>
      <c r="N46" s="1692"/>
      <c r="O46" s="1696"/>
      <c r="P46" s="1759"/>
      <c r="Q46" s="1759"/>
      <c r="R46" s="1759"/>
      <c r="S46" s="1697"/>
      <c r="T46" s="1692"/>
      <c r="U46" s="627"/>
    </row>
    <row r="47" spans="2:21" ht="12" customHeight="1" thickBot="1">
      <c r="B47" s="113" t="s">
        <v>649</v>
      </c>
      <c r="C47" s="279">
        <f>C45+1</f>
        <v>26</v>
      </c>
      <c r="D47" s="113"/>
      <c r="E47" s="1699">
        <f>E11+E45</f>
        <v>5055906</v>
      </c>
      <c r="F47" s="1698"/>
      <c r="G47" s="1698"/>
      <c r="H47" s="1699"/>
      <c r="I47" s="1698"/>
      <c r="J47" s="1700"/>
      <c r="K47" s="1699">
        <f>K11+K45</f>
        <v>3774788</v>
      </c>
      <c r="L47" s="1701"/>
      <c r="M47" s="1702"/>
      <c r="N47" s="1699">
        <f>N11+N45</f>
        <v>276269</v>
      </c>
      <c r="O47" s="1699"/>
      <c r="P47" s="1760"/>
      <c r="Q47" s="1760"/>
      <c r="R47" s="1760"/>
      <c r="S47" s="1703"/>
      <c r="T47" s="1699">
        <f>T11+T45</f>
        <v>4051057</v>
      </c>
      <c r="U47" s="616"/>
    </row>
    <row r="48" spans="2:21" ht="10.5" customHeight="1">
      <c r="B48" s="1801"/>
      <c r="C48" s="727"/>
      <c r="D48" s="1801"/>
      <c r="E48" s="1649"/>
      <c r="F48" s="1802"/>
      <c r="G48" s="1802"/>
      <c r="H48" s="1649"/>
      <c r="I48" s="1802"/>
      <c r="J48" s="1652"/>
      <c r="K48" s="1649"/>
      <c r="L48" s="1803"/>
      <c r="M48" s="1804"/>
      <c r="N48" s="1649"/>
      <c r="O48" s="1649"/>
      <c r="P48" s="1649"/>
      <c r="Q48" s="1649"/>
      <c r="R48" s="1649"/>
      <c r="S48" s="1805"/>
      <c r="T48" s="1649"/>
      <c r="U48" s="606"/>
    </row>
    <row r="49" spans="2:21" ht="12" customHeight="1">
      <c r="B49" s="1921" t="s">
        <v>1300</v>
      </c>
      <c r="C49" s="1921"/>
      <c r="D49" s="1921"/>
      <c r="E49" s="1921"/>
      <c r="F49" s="1921"/>
      <c r="G49" s="1921"/>
      <c r="H49" s="1921"/>
      <c r="I49" s="1921"/>
      <c r="J49" s="1921"/>
      <c r="K49" s="1921"/>
      <c r="L49" s="1921"/>
      <c r="M49" s="1921"/>
      <c r="N49" s="1921"/>
      <c r="O49" s="1921"/>
      <c r="P49" s="1921"/>
      <c r="Q49" s="1921"/>
      <c r="R49" s="1921"/>
      <c r="S49" s="1921"/>
      <c r="T49" s="1921"/>
      <c r="U49" s="606"/>
    </row>
    <row r="50" spans="2:24" ht="12" customHeight="1">
      <c r="B50" s="591" t="s">
        <v>1368</v>
      </c>
      <c r="C50" s="591"/>
      <c r="D50" s="591"/>
      <c r="E50" s="591"/>
      <c r="F50" s="591"/>
      <c r="G50" s="590"/>
      <c r="H50" s="242"/>
      <c r="I50" s="586"/>
      <c r="J50" s="120"/>
      <c r="K50" s="242"/>
      <c r="L50" s="537"/>
      <c r="M50" s="141"/>
      <c r="N50" s="242"/>
      <c r="O50" s="537"/>
      <c r="P50" s="537"/>
      <c r="Q50" s="537"/>
      <c r="R50" s="537"/>
      <c r="S50" s="366"/>
      <c r="T50" s="242"/>
      <c r="U50" s="1400"/>
      <c r="V50" s="1400"/>
      <c r="W50" s="1400"/>
      <c r="X50" s="1400"/>
    </row>
    <row r="53" spans="2:21" ht="12" customHeight="1">
      <c r="B53" s="703"/>
      <c r="C53" s="703"/>
      <c r="D53" s="703"/>
      <c r="E53" s="703"/>
      <c r="F53" s="703"/>
      <c r="G53" s="590"/>
      <c r="H53" s="242"/>
      <c r="I53" s="586"/>
      <c r="J53" s="120"/>
      <c r="K53" s="242"/>
      <c r="L53" s="537"/>
      <c r="M53" s="141"/>
      <c r="N53" s="242"/>
      <c r="O53" s="537"/>
      <c r="P53" s="537"/>
      <c r="Q53" s="537"/>
      <c r="R53" s="537"/>
      <c r="S53" s="366"/>
      <c r="T53" s="242"/>
      <c r="U53" s="537"/>
    </row>
    <row r="54" ht="12.75">
      <c r="H54" s="312"/>
    </row>
  </sheetData>
  <sheetProtection/>
  <mergeCells count="7">
    <mergeCell ref="A1:A2"/>
    <mergeCell ref="B2:U2"/>
    <mergeCell ref="B3:U3"/>
    <mergeCell ref="B49:T49"/>
    <mergeCell ref="Q7:Q8"/>
    <mergeCell ref="K6:T6"/>
    <mergeCell ref="B4:U4"/>
  </mergeCells>
  <printOptions/>
  <pageMargins left="0.3937007874015748" right="0.3937007874015748" top="0.5905511811023623" bottom="0.3937007874015748" header="0.5118110236220472" footer="0.31496062992125984"/>
  <pageSetup horizontalDpi="600" verticalDpi="600" orientation="landscape" scale="85" r:id="rId1"/>
  <headerFooter alignWithMargins="0">
    <oddHeader xml:space="preserve">&amp;LOrganisme  __&amp;UMunicipalité XYZ&amp;U______________________
&amp;RCode géographique __&amp;U99999&amp;U_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MAMSL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Exemple de rapport financier consolidé</dc:title>
  <dc:subject/>
  <dc:creator/>
  <cp:keywords/>
  <dc:description/>
  <cp:lastModifiedBy>camartin</cp:lastModifiedBy>
  <cp:lastPrinted>2009-12-21T19:04:07Z</cp:lastPrinted>
  <dcterms:created xsi:type="dcterms:W3CDTF">2008-12-04T15:50:47Z</dcterms:created>
  <dcterms:modified xsi:type="dcterms:W3CDTF">2010-08-13T15:42:38Z</dcterms:modified>
  <cp:category/>
  <cp:version/>
  <cp:contentType/>
  <cp:contentStatus/>
</cp:coreProperties>
</file>