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ables/table4.xml" ContentType="application/vnd.openxmlformats-officedocument.spreadsheetml.table+xml"/>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ables/table11.xml" ContentType="application/vnd.openxmlformats-officedocument.spreadsheetml.table+xml"/>
  <Override PartName="/xl/tables/table1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tables/table10.xml" ContentType="application/vnd.openxmlformats-officedocument.spreadsheetml.table+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tables/table9.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codeName="ThisWorkbook" autoCompressPictures="0"/>
  <bookViews>
    <workbookView xWindow="-120" yWindow="-120" windowWidth="20730" windowHeight="11760" tabRatio="741"/>
  </bookViews>
  <sheets>
    <sheet name="Jan" sheetId="1" r:id="rId1"/>
    <sheet name="Fév" sheetId="6" r:id="rId2"/>
    <sheet name="Mar" sheetId="17" r:id="rId3"/>
    <sheet name="Avr" sheetId="18" r:id="rId4"/>
    <sheet name="Mai" sheetId="19" r:id="rId5"/>
    <sheet name="Juin" sheetId="20" r:id="rId6"/>
    <sheet name="Juil" sheetId="21" r:id="rId7"/>
    <sheet name="Août" sheetId="22" r:id="rId8"/>
    <sheet name="Sept" sheetId="23" r:id="rId9"/>
    <sheet name="Oct" sheetId="24" r:id="rId10"/>
    <sheet name="Nov" sheetId="25" r:id="rId11"/>
    <sheet name="Déc" sheetId="26" r:id="rId12"/>
  </sheets>
  <definedNames>
    <definedName name="Année">Jan!$B$1</definedName>
    <definedName name="AprSun1">DATE(Année,4,1)-WEEKDAY(DATE(Année,4,1))+1</definedName>
    <definedName name="AssignmentDays" localSheetId="7">Août!$K$2:$K$31</definedName>
    <definedName name="AssignmentDays" localSheetId="3">Avr!$K$2:$K$31</definedName>
    <definedName name="AssignmentDays" localSheetId="11">Déc!$K$2:$K$31</definedName>
    <definedName name="AssignmentDays" localSheetId="1">Fév!$K$2:$K$31</definedName>
    <definedName name="AssignmentDays" localSheetId="6">Juil!$K$2:$K$31</definedName>
    <definedName name="AssignmentDays" localSheetId="5">Juin!$K$2:$K$31</definedName>
    <definedName name="AssignmentDays" localSheetId="4">Mai!$K$2:$K$31</definedName>
    <definedName name="AssignmentDays" localSheetId="2">Mar!$K$2:$K$31</definedName>
    <definedName name="AssignmentDays" localSheetId="10">Nov!$K$2:$K$31</definedName>
    <definedName name="AssignmentDays" localSheetId="9">Oct!$K$2:$K$31</definedName>
    <definedName name="AssignmentDays" localSheetId="8">Sept!$K$2:$K$31</definedName>
    <definedName name="AssignmentDays">Jan!$K$2:$K$31</definedName>
    <definedName name="AugSun1">DATE(Année,8,1)-WEEKDAY(DATE(Année,8,1))+1</definedName>
    <definedName name="DimDéc1">DATE(Année,12,1)-WEEKDAY(DATE(Année,12,1))+1</definedName>
    <definedName name="DimSep1">DATE(Année,9,1)-WEEKDAY(DATE(Année,9,1))+1</definedName>
    <definedName name="FebSun1">DATE(Année,2,1)-WEEKDAY(DATE(Année,2,1))+1</definedName>
    <definedName name="ImportantDatesTable" localSheetId="7">Août!$K$2:$L$6</definedName>
    <definedName name="ImportantDatesTable" localSheetId="3">Avr!$K$2:$L$6</definedName>
    <definedName name="ImportantDatesTable" localSheetId="11">Déc!$K$2:$L$6</definedName>
    <definedName name="ImportantDatesTable" localSheetId="1">Fév!$K$2:$L$6</definedName>
    <definedName name="ImportantDatesTable" localSheetId="6">Juil!$K$2:$L$6</definedName>
    <definedName name="ImportantDatesTable" localSheetId="5">Juin!$K$2:$L$6</definedName>
    <definedName name="ImportantDatesTable" localSheetId="4">Mai!$K$2:$L$6</definedName>
    <definedName name="ImportantDatesTable" localSheetId="2">Mar!$K$2:$L$6</definedName>
    <definedName name="ImportantDatesTable" localSheetId="10">Nov!$K$2:$L$6</definedName>
    <definedName name="ImportantDatesTable" localSheetId="9">Oct!$K$2:$L$6</definedName>
    <definedName name="ImportantDatesTable" localSheetId="8">Sept!$K$2:$L$6</definedName>
    <definedName name="ImportantDatesTable">Jan!$K$2:$L$6</definedName>
    <definedName name="JanSun1">DATE(Année,1,1)-WEEKDAY(DATE(Année,1,1))+1</definedName>
    <definedName name="JulSun1">DATE(Année,7,1)-WEEKDAY(DATE(Année,7,1))+1</definedName>
    <definedName name="JunSun1">DATE(Année,6,1)-WEEKDAY(DATE(Année,6,1))+1</definedName>
    <definedName name="MarSun1">DATE(Année,3,1)-WEEKDAY(DATE(Année,3,1))+1</definedName>
    <definedName name="MaySun1">DATE(Année,5,1)-WEEKDAY(DATE(Année,5,1))+1</definedName>
    <definedName name="NovSun1">DATE(Année,11,1)-WEEKDAY(DATE(Année,11,1))+1</definedName>
    <definedName name="OctSun1">DATE(Année,10,1)-WEEKDAY(DATE(Année,10,1))+1</definedName>
    <definedName name="RégionTitre2...I31.1">Jan!$A$11</definedName>
    <definedName name="RégionTitre2...I31.10">Oct!$A$11</definedName>
    <definedName name="RégionTitre2...I31.11">Nov!$A$11</definedName>
    <definedName name="RégionTitre2...I31.12">Déc!$A$11</definedName>
    <definedName name="RégionTitre2...I31.2">Fév!$A$11</definedName>
    <definedName name="RégionTitre2...I31.3">Mar!$A$11</definedName>
    <definedName name="RégionTitre2...I31.4">Avr!$A$11</definedName>
    <definedName name="RégionTitre2...I31.5">Mai!$A$11</definedName>
    <definedName name="RégionTitre2...I31.6">Juin!$A$11</definedName>
    <definedName name="RégionTitre2...I31.7">Juil!$A$11</definedName>
    <definedName name="RégionTitre2...I31.8">Août!$A$11</definedName>
    <definedName name="RégionTitre2...I31.9">Sept!$A$11</definedName>
    <definedName name="RégionTitreColonne1...I8.1">Jan!$C$2</definedName>
    <definedName name="RégionTitreColonne1...I8.10">Oct!$C$2</definedName>
    <definedName name="RégionTitreColonne1...I8.11">Nov!$C$2</definedName>
    <definedName name="RégionTitreColonne1...I8.12">Déc!$C$2</definedName>
    <definedName name="RégionTitreColonne1...I8.2">Fév!$C$2</definedName>
    <definedName name="RégionTitreColonne1...I8.3">Mar!$C$2</definedName>
    <definedName name="RégionTitreColonne1...I8.4">Avr!$C$2</definedName>
    <definedName name="RégionTitreColonne1...I8.5">Mai!$C$2</definedName>
    <definedName name="RégionTitreColonne1...I8.6">Juin!$C$2</definedName>
    <definedName name="RégionTitreColonne1...I8.7">Juil!$C$2</definedName>
    <definedName name="RégionTitreColonne1...I8.8">Août!$C$2</definedName>
    <definedName name="RégionTitreColonne1...I8.9">Sept!$C$2</definedName>
    <definedName name="TitreColonne1">DevoirsJanvier[[#Headers],[Jour de la semaine]]</definedName>
    <definedName name="TitreColonne10">DevoirsOctobre[[#Headers],[Jour de la semaine]]</definedName>
    <definedName name="TitreColonne11">DevoirsNovembre[[#Headers],[Jour de la semaine]]</definedName>
    <definedName name="TitreColonne12">DevoirsDécembre[[#Headers],[Jour de la semaine]]</definedName>
    <definedName name="TitreColonne2">DevoirsFévrier[[#Headers],[Jour de la semaine]]</definedName>
    <definedName name="TitreColonne3">DevoirsMars[[#Headers],[Jour de la semaine]]</definedName>
    <definedName name="TitreColonne4">DevoirsAvril[[#Headers],[Jour de la semaine]]</definedName>
    <definedName name="TitreColonne5">DevoirsMai[[#Headers],[Jour de la semaine]]</definedName>
    <definedName name="TitreColonne6">DevoirsJuin[[#Headers],[Jour de la semaine]]</definedName>
    <definedName name="TitreColonne7">DevoirsJuillet[[#Headers],[Jour de la semaine]]</definedName>
    <definedName name="TitreColonne8">DevoirsAoût[[#Headers],[Jour de la semaine]]</definedName>
    <definedName name="TitreColonne9">DevoirsSeptembre[[#Headers],[Jour de la semaine]]</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8" i="26"/>
  <c r="E8"/>
  <c r="H7"/>
  <c r="D7"/>
  <c r="G6"/>
  <c r="C6"/>
  <c r="F5"/>
  <c r="I4"/>
  <c r="E4"/>
  <c r="H3"/>
  <c r="D3"/>
  <c r="E7"/>
  <c r="G5"/>
  <c r="F4"/>
  <c r="H8"/>
  <c r="D8"/>
  <c r="G7"/>
  <c r="C7"/>
  <c r="F6"/>
  <c r="I5"/>
  <c r="E5"/>
  <c r="H4"/>
  <c r="D4"/>
  <c r="G3"/>
  <c r="C3"/>
  <c r="D6"/>
  <c r="E3"/>
  <c r="G8"/>
  <c r="C8"/>
  <c r="F7"/>
  <c r="I6"/>
  <c r="E6"/>
  <c r="H5"/>
  <c r="D5"/>
  <c r="G4"/>
  <c r="C4"/>
  <c r="F3"/>
  <c r="F8"/>
  <c r="I7"/>
  <c r="H6"/>
  <c r="C5"/>
  <c r="I3"/>
  <c r="B1"/>
  <c r="I8" i="25"/>
  <c r="E8"/>
  <c r="H7"/>
  <c r="D7"/>
  <c r="G6"/>
  <c r="C6"/>
  <c r="F5"/>
  <c r="I4"/>
  <c r="E4"/>
  <c r="H3"/>
  <c r="D3"/>
  <c r="I7"/>
  <c r="D6"/>
  <c r="C5"/>
  <c r="E3"/>
  <c r="H8"/>
  <c r="D8"/>
  <c r="G7"/>
  <c r="C7"/>
  <c r="F6"/>
  <c r="I5"/>
  <c r="E5"/>
  <c r="H4"/>
  <c r="D4"/>
  <c r="G3"/>
  <c r="C3"/>
  <c r="H6"/>
  <c r="F4"/>
  <c r="G8"/>
  <c r="C8"/>
  <c r="F7"/>
  <c r="I6"/>
  <c r="E6"/>
  <c r="H5"/>
  <c r="D5"/>
  <c r="G4"/>
  <c r="C4"/>
  <c r="F3"/>
  <c r="F8"/>
  <c r="E7"/>
  <c r="G5"/>
  <c r="I3"/>
  <c r="B1"/>
  <c r="I8" i="24"/>
  <c r="E8"/>
  <c r="H7"/>
  <c r="D7"/>
  <c r="G6"/>
  <c r="C6"/>
  <c r="F5"/>
  <c r="I4"/>
  <c r="E4"/>
  <c r="H3"/>
  <c r="D3"/>
  <c r="C8"/>
  <c r="I6"/>
  <c r="H5"/>
  <c r="G4"/>
  <c r="F3"/>
  <c r="I7"/>
  <c r="H6"/>
  <c r="G5"/>
  <c r="F4"/>
  <c r="E3"/>
  <c r="H8"/>
  <c r="D8"/>
  <c r="G7"/>
  <c r="C7"/>
  <c r="F6"/>
  <c r="I5"/>
  <c r="E5"/>
  <c r="H4"/>
  <c r="D4"/>
  <c r="G3"/>
  <c r="C3"/>
  <c r="G8"/>
  <c r="F7"/>
  <c r="E6"/>
  <c r="D5"/>
  <c r="C4"/>
  <c r="F8"/>
  <c r="E7"/>
  <c r="D6"/>
  <c r="C5"/>
  <c r="I3"/>
  <c r="B1"/>
  <c r="I8" i="23"/>
  <c r="E8"/>
  <c r="H7"/>
  <c r="D7"/>
  <c r="G6"/>
  <c r="C6"/>
  <c r="F5"/>
  <c r="I4"/>
  <c r="E4"/>
  <c r="H3"/>
  <c r="D3"/>
  <c r="I7"/>
  <c r="G5"/>
  <c r="E3"/>
  <c r="H8"/>
  <c r="D8"/>
  <c r="G7"/>
  <c r="C7"/>
  <c r="F6"/>
  <c r="I5"/>
  <c r="E5"/>
  <c r="H4"/>
  <c r="D4"/>
  <c r="G3"/>
  <c r="C3"/>
  <c r="E7"/>
  <c r="C5"/>
  <c r="I3"/>
  <c r="G8"/>
  <c r="C8"/>
  <c r="F7"/>
  <c r="I6"/>
  <c r="E6"/>
  <c r="H5"/>
  <c r="D5"/>
  <c r="G4"/>
  <c r="C4"/>
  <c r="F3"/>
  <c r="F8"/>
  <c r="H6"/>
  <c r="D6"/>
  <c r="F4"/>
  <c r="B1"/>
  <c r="I8" i="22"/>
  <c r="E8"/>
  <c r="H7"/>
  <c r="D7"/>
  <c r="G6"/>
  <c r="C6"/>
  <c r="F5"/>
  <c r="I4"/>
  <c r="E4"/>
  <c r="H3"/>
  <c r="D3"/>
  <c r="H8"/>
  <c r="D8"/>
  <c r="G7"/>
  <c r="C7"/>
  <c r="F6"/>
  <c r="I5"/>
  <c r="E5"/>
  <c r="H4"/>
  <c r="D4"/>
  <c r="G3"/>
  <c r="C3"/>
  <c r="G8"/>
  <c r="C8"/>
  <c r="F7"/>
  <c r="I6"/>
  <c r="E6"/>
  <c r="H5"/>
  <c r="D5"/>
  <c r="G4"/>
  <c r="C4"/>
  <c r="F3"/>
  <c r="F8"/>
  <c r="I7"/>
  <c r="E7"/>
  <c r="H6"/>
  <c r="D6"/>
  <c r="G5"/>
  <c r="C5"/>
  <c r="F4"/>
  <c r="I3"/>
  <c r="E3"/>
  <c r="B1"/>
  <c r="I8" i="21"/>
  <c r="E8"/>
  <c r="H7"/>
  <c r="D7"/>
  <c r="G6"/>
  <c r="C6"/>
  <c r="F5"/>
  <c r="I4"/>
  <c r="E4"/>
  <c r="H3"/>
  <c r="D3"/>
  <c r="C8"/>
  <c r="I6"/>
  <c r="H5"/>
  <c r="G4"/>
  <c r="F3"/>
  <c r="H8"/>
  <c r="D8"/>
  <c r="G7"/>
  <c r="C7"/>
  <c r="F6"/>
  <c r="I5"/>
  <c r="E5"/>
  <c r="H4"/>
  <c r="D4"/>
  <c r="G3"/>
  <c r="C3"/>
  <c r="F7"/>
  <c r="E6"/>
  <c r="D5"/>
  <c r="C4"/>
  <c r="G8"/>
  <c r="F8"/>
  <c r="I7"/>
  <c r="E7"/>
  <c r="H6"/>
  <c r="D6"/>
  <c r="G5"/>
  <c r="C5"/>
  <c r="F4"/>
  <c r="I3"/>
  <c r="E3"/>
  <c r="B1"/>
  <c r="I8" i="20"/>
  <c r="E8"/>
  <c r="H7"/>
  <c r="D7"/>
  <c r="G6"/>
  <c r="C6"/>
  <c r="F5"/>
  <c r="I4"/>
  <c r="E4"/>
  <c r="H3"/>
  <c r="D3"/>
  <c r="E7"/>
  <c r="D6"/>
  <c r="F4"/>
  <c r="H8"/>
  <c r="D8"/>
  <c r="G7"/>
  <c r="C7"/>
  <c r="F6"/>
  <c r="I5"/>
  <c r="E5"/>
  <c r="H4"/>
  <c r="D4"/>
  <c r="G3"/>
  <c r="C3"/>
  <c r="I7"/>
  <c r="G5"/>
  <c r="I3"/>
  <c r="G8"/>
  <c r="C8"/>
  <c r="F7"/>
  <c r="I6"/>
  <c r="E6"/>
  <c r="H5"/>
  <c r="D5"/>
  <c r="G4"/>
  <c r="C4"/>
  <c r="F3"/>
  <c r="F8"/>
  <c r="H6"/>
  <c r="C5"/>
  <c r="E3"/>
  <c r="B1"/>
  <c r="I8" i="19"/>
  <c r="E8"/>
  <c r="H7"/>
  <c r="D7"/>
  <c r="G6"/>
  <c r="C6"/>
  <c r="F5"/>
  <c r="I4"/>
  <c r="E4"/>
  <c r="H3"/>
  <c r="D3"/>
  <c r="F4"/>
  <c r="E3"/>
  <c r="H8"/>
  <c r="D8"/>
  <c r="G7"/>
  <c r="C7"/>
  <c r="F6"/>
  <c r="I5"/>
  <c r="E5"/>
  <c r="H4"/>
  <c r="D4"/>
  <c r="G3"/>
  <c r="C3"/>
  <c r="C5"/>
  <c r="G8"/>
  <c r="C8"/>
  <c r="F7"/>
  <c r="I6"/>
  <c r="E6"/>
  <c r="H5"/>
  <c r="D5"/>
  <c r="G4"/>
  <c r="C4"/>
  <c r="F3"/>
  <c r="F8"/>
  <c r="I7"/>
  <c r="E7"/>
  <c r="H6"/>
  <c r="D6"/>
  <c r="G5"/>
  <c r="I3"/>
  <c r="B1"/>
  <c r="I8" i="18"/>
  <c r="E8"/>
  <c r="H7"/>
  <c r="D7"/>
  <c r="G6"/>
  <c r="C6"/>
  <c r="F5"/>
  <c r="I4"/>
  <c r="E4"/>
  <c r="H3"/>
  <c r="D3"/>
  <c r="I7"/>
  <c r="D6"/>
  <c r="F4"/>
  <c r="H8"/>
  <c r="D8"/>
  <c r="G7"/>
  <c r="C7"/>
  <c r="F6"/>
  <c r="I5"/>
  <c r="E5"/>
  <c r="H4"/>
  <c r="D4"/>
  <c r="G3"/>
  <c r="C3"/>
  <c r="H6"/>
  <c r="C5"/>
  <c r="E3"/>
  <c r="G8"/>
  <c r="C8"/>
  <c r="F7"/>
  <c r="I6"/>
  <c r="E6"/>
  <c r="H5"/>
  <c r="D5"/>
  <c r="G4"/>
  <c r="C4"/>
  <c r="F3"/>
  <c r="F8"/>
  <c r="E7"/>
  <c r="G5"/>
  <c r="I3"/>
  <c r="B1"/>
  <c r="I8" i="17"/>
  <c r="E8"/>
  <c r="H7"/>
  <c r="D7"/>
  <c r="G6"/>
  <c r="C6"/>
  <c r="F5"/>
  <c r="I4"/>
  <c r="E4"/>
  <c r="H3"/>
  <c r="D3"/>
  <c r="H8"/>
  <c r="D8"/>
  <c r="G7"/>
  <c r="C7"/>
  <c r="F6"/>
  <c r="I5"/>
  <c r="E5"/>
  <c r="H4"/>
  <c r="D4"/>
  <c r="G3"/>
  <c r="C3"/>
  <c r="G8"/>
  <c r="C8"/>
  <c r="F7"/>
  <c r="I6"/>
  <c r="E6"/>
  <c r="H5"/>
  <c r="D5"/>
  <c r="G4"/>
  <c r="C4"/>
  <c r="F3"/>
  <c r="F8"/>
  <c r="I7"/>
  <c r="E7"/>
  <c r="H6"/>
  <c r="D6"/>
  <c r="G5"/>
  <c r="C5"/>
  <c r="F4"/>
  <c r="I3"/>
  <c r="E3"/>
  <c r="B1"/>
  <c r="B1" i="6" l="1"/>
  <c r="I8"/>
  <c r="H8"/>
  <c r="G8"/>
  <c r="F8"/>
  <c r="E8"/>
  <c r="D8"/>
  <c r="C8"/>
  <c r="I7"/>
  <c r="H7"/>
  <c r="G7"/>
  <c r="F7"/>
  <c r="E7"/>
  <c r="D7"/>
  <c r="C7"/>
  <c r="I6"/>
  <c r="H6"/>
  <c r="G6"/>
  <c r="F6"/>
  <c r="E6"/>
  <c r="D6"/>
  <c r="C6"/>
  <c r="I5"/>
  <c r="H5"/>
  <c r="G5"/>
  <c r="F5"/>
  <c r="E5"/>
  <c r="D5"/>
  <c r="C5"/>
  <c r="I4"/>
  <c r="H4"/>
  <c r="G4"/>
  <c r="F4"/>
  <c r="E4"/>
  <c r="D4"/>
  <c r="C4"/>
  <c r="I3"/>
  <c r="H3"/>
  <c r="G3"/>
  <c r="F3"/>
  <c r="E3"/>
  <c r="D3"/>
  <c r="C3"/>
  <c r="H3" i="1"/>
  <c r="I8"/>
  <c r="H8"/>
  <c r="G8"/>
  <c r="F8"/>
  <c r="E8"/>
  <c r="D8"/>
  <c r="C8"/>
  <c r="I7"/>
  <c r="H7"/>
  <c r="G7"/>
  <c r="F7"/>
  <c r="E7"/>
  <c r="D7"/>
  <c r="C7"/>
  <c r="I6"/>
  <c r="H6"/>
  <c r="G6"/>
  <c r="F6"/>
  <c r="E6"/>
  <c r="D6"/>
  <c r="C6"/>
  <c r="I5"/>
  <c r="H5"/>
  <c r="G5"/>
  <c r="F5"/>
  <c r="E5"/>
  <c r="D5"/>
  <c r="C5"/>
  <c r="I4"/>
  <c r="H4"/>
  <c r="G4"/>
  <c r="F4"/>
  <c r="E4"/>
  <c r="D4"/>
  <c r="C4"/>
  <c r="I3"/>
  <c r="G3"/>
  <c r="F3"/>
  <c r="E3"/>
  <c r="D3"/>
  <c r="C3"/>
</calcChain>
</file>

<file path=xl/sharedStrings.xml><?xml version="1.0" encoding="utf-8"?>
<sst xmlns="http://schemas.openxmlformats.org/spreadsheetml/2006/main" count="831" uniqueCount="39">
  <si>
    <t>Jour de la semaine</t>
  </si>
  <si>
    <t>Heure</t>
  </si>
  <si>
    <t>Matière</t>
  </si>
  <si>
    <t>JAN</t>
  </si>
  <si>
    <t>PLANNING HEBDOMADAIRE</t>
  </si>
  <si>
    <t>LUN</t>
  </si>
  <si>
    <t>8:00</t>
  </si>
  <si>
    <t>Français</t>
  </si>
  <si>
    <t>10:00</t>
  </si>
  <si>
    <t>Mathématiques</t>
  </si>
  <si>
    <t>2:00</t>
  </si>
  <si>
    <t>Anglais</t>
  </si>
  <si>
    <t>Entrez l’année civile dans la cellule B1 à gauche</t>
  </si>
  <si>
    <t>MAR</t>
  </si>
  <si>
    <t>9:00</t>
  </si>
  <si>
    <t>Histoire de l’art</t>
  </si>
  <si>
    <t>4:00</t>
  </si>
  <si>
    <t>Programmation</t>
  </si>
  <si>
    <t>MER</t>
  </si>
  <si>
    <t>JEU</t>
  </si>
  <si>
    <t>VEN</t>
  </si>
  <si>
    <t>SAM</t>
  </si>
  <si>
    <t>DIM</t>
  </si>
  <si>
    <t>date</t>
  </si>
  <si>
    <t>DEVOIRS</t>
  </si>
  <si>
    <t>Français : Premier devoir à rendre</t>
  </si>
  <si>
    <t>Histoire de l’art : Test</t>
  </si>
  <si>
    <t>FÉV</t>
  </si>
  <si>
    <t>AVR</t>
  </si>
  <si>
    <t xml:space="preserve"> </t>
  </si>
  <si>
    <t>MAI</t>
  </si>
  <si>
    <t>JUIN</t>
  </si>
  <si>
    <t>JUIL</t>
  </si>
  <si>
    <t>Cours</t>
  </si>
  <si>
    <t>AOÛ</t>
  </si>
  <si>
    <t>SEPT</t>
  </si>
  <si>
    <t>OCT</t>
  </si>
  <si>
    <t>NOV</t>
  </si>
  <si>
    <t>DÉC</t>
  </si>
</sst>
</file>

<file path=xl/styles.xml><?xml version="1.0" encoding="utf-8"?>
<styleSheet xmlns="http://schemas.openxmlformats.org/spreadsheetml/2006/main">
  <numFmts count="7">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d"/>
    <numFmt numFmtId="167" formatCode="[$-409]mmmmm;@"/>
    <numFmt numFmtId="168" formatCode="[$-40C]mmmmm;@"/>
  </numFmts>
  <fonts count="25">
    <font>
      <sz val="11"/>
      <color theme="1"/>
      <name val="Arial"/>
      <family val="2"/>
      <scheme val="minor"/>
    </font>
    <font>
      <sz val="11"/>
      <color theme="1"/>
      <name val="Arial"/>
      <family val="2"/>
      <scheme val="minor"/>
    </font>
    <font>
      <sz val="8"/>
      <name val="Arial"/>
      <family val="2"/>
      <scheme val="minor"/>
    </font>
    <font>
      <sz val="10"/>
      <color theme="1" tint="0.249977111117893"/>
      <name val="Arial"/>
      <family val="2"/>
      <scheme val="minor"/>
    </font>
    <font>
      <sz val="12"/>
      <color theme="1" tint="0.249977111117893"/>
      <name val="Arial"/>
      <family val="2"/>
      <scheme val="minor"/>
    </font>
    <font>
      <sz val="11"/>
      <color theme="0"/>
      <name val="Arial"/>
      <family val="2"/>
      <scheme val="minor"/>
    </font>
    <font>
      <b/>
      <sz val="24"/>
      <color theme="4" tint="-0.499984740745262"/>
      <name val="Arial"/>
      <family val="2"/>
      <scheme val="minor"/>
    </font>
    <font>
      <b/>
      <sz val="17"/>
      <color theme="4" tint="-0.499984740745262"/>
      <name val="Arial"/>
      <family val="2"/>
      <scheme val="minor"/>
    </font>
    <font>
      <b/>
      <sz val="12"/>
      <color theme="4" tint="-0.499984740745262"/>
      <name val="Arial"/>
      <family val="2"/>
      <scheme val="minor"/>
    </font>
    <font>
      <b/>
      <sz val="11"/>
      <color theme="4" tint="-0.499984740745262"/>
      <name val="Arial"/>
      <family val="2"/>
      <scheme val="minor"/>
    </font>
    <font>
      <b/>
      <sz val="11"/>
      <color theme="1"/>
      <name val="Arial"/>
      <family val="2"/>
      <scheme val="minor"/>
    </font>
    <font>
      <b/>
      <sz val="11"/>
      <color theme="1"/>
      <name val="Arial"/>
      <family val="2"/>
      <scheme val="major"/>
    </font>
    <font>
      <b/>
      <sz val="18"/>
      <color theme="4" tint="-0.499984740745262"/>
      <name val="Arial"/>
      <family val="2"/>
      <scheme val="major"/>
    </font>
    <font>
      <sz val="11"/>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sz val="6"/>
      <name val="Arial"/>
      <family val="3"/>
      <charset val="128"/>
      <scheme val="minor"/>
    </font>
  </fonts>
  <fills count="35">
    <fill>
      <patternFill patternType="none"/>
    </fill>
    <fill>
      <patternFill patternType="gray125"/>
    </fill>
    <fill>
      <patternFill patternType="solid">
        <fgColor theme="0" tint="-4.9989318521683403E-2"/>
        <bgColor indexed="64"/>
      </patternFill>
    </fill>
    <fill>
      <patternFill patternType="solid">
        <fgColor rgb="FFFFFFCC"/>
      </patternFill>
    </fill>
    <fill>
      <patternFill patternType="solid">
        <fgColor theme="4"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style="thin">
        <color theme="4" tint="0.79998168889431442"/>
      </left>
      <right style="thin">
        <color theme="0"/>
      </right>
      <top/>
      <bottom/>
      <diagonal/>
    </border>
    <border>
      <left/>
      <right style="thin">
        <color theme="4" tint="0.79998168889431442"/>
      </right>
      <top/>
      <bottom/>
      <diagonal/>
    </border>
    <border>
      <left style="thin">
        <color theme="0"/>
      </left>
      <right/>
      <top/>
      <bottom/>
      <diagonal/>
    </border>
    <border>
      <left style="thin">
        <color theme="0"/>
      </left>
      <right/>
      <top style="thin">
        <color theme="0"/>
      </top>
      <bottom/>
      <diagonal/>
    </border>
    <border>
      <left style="thin">
        <color rgb="FFB2B2B2"/>
      </left>
      <right style="thin">
        <color rgb="FFB2B2B2"/>
      </right>
      <top style="thin">
        <color rgb="FFB2B2B2"/>
      </top>
      <bottom style="thin">
        <color rgb="FFB2B2B2"/>
      </bottom>
      <diagonal/>
    </border>
    <border>
      <left/>
      <right/>
      <top style="thin">
        <color theme="4" tint="-0.499984740745262"/>
      </top>
      <bottom/>
      <diagonal/>
    </border>
    <border>
      <left/>
      <right/>
      <top/>
      <bottom style="thin">
        <color theme="4" tint="-0.499984740745262"/>
      </bottom>
      <diagonal/>
    </border>
    <border>
      <left style="thin">
        <color theme="4" tint="0.79998168889431442"/>
      </left>
      <right/>
      <top/>
      <bottom/>
      <diagonal/>
    </border>
    <border>
      <left/>
      <right style="thin">
        <color theme="4" tint="-0.499984740745262"/>
      </right>
      <top/>
      <bottom/>
      <diagonal/>
    </border>
    <border>
      <left style="thin">
        <color theme="0"/>
      </left>
      <right style="thin">
        <color theme="0"/>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7">
    <xf numFmtId="0" fontId="0" fillId="0" borderId="0">
      <alignment wrapText="1"/>
    </xf>
    <xf numFmtId="0" fontId="12" fillId="0" borderId="0" applyFill="0" applyBorder="0" applyProtection="0">
      <alignment horizontal="center" vertical="center"/>
    </xf>
    <xf numFmtId="167" fontId="6" fillId="0" borderId="0" applyFill="0" applyBorder="0" applyProtection="0">
      <alignment horizontal="center" vertical="center"/>
    </xf>
    <xf numFmtId="0" fontId="7" fillId="0" borderId="0" applyFill="0" applyProtection="0">
      <alignment horizontal="left" vertical="center" indent="2"/>
    </xf>
    <xf numFmtId="0" fontId="8" fillId="0" borderId="0" applyNumberFormat="0" applyFill="0" applyBorder="0" applyProtection="0">
      <alignment horizontal="left" vertical="center"/>
    </xf>
    <xf numFmtId="0" fontId="8" fillId="0" borderId="0" applyFill="0" applyBorder="0" applyProtection="0"/>
    <xf numFmtId="165" fontId="1" fillId="0" borderId="0" applyFill="0" applyBorder="0" applyAlignment="0" applyProtection="0"/>
    <xf numFmtId="164"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0" fontId="1" fillId="3" borderId="5" applyNumberFormat="0" applyAlignment="0" applyProtection="0"/>
    <xf numFmtId="0" fontId="5" fillId="4" borderId="1">
      <alignment horizontal="left" indent="1"/>
    </xf>
    <xf numFmtId="0" fontId="9" fillId="0" borderId="0">
      <alignment vertical="center"/>
    </xf>
    <xf numFmtId="0" fontId="9" fillId="0" borderId="6" applyNumberFormat="0" applyFont="0" applyFill="0" applyAlignment="0" applyProtection="0">
      <alignment horizontal="left" vertical="center" indent="2"/>
    </xf>
    <xf numFmtId="1" fontId="10" fillId="0" borderId="0" applyFill="0" applyBorder="0">
      <alignment horizontal="center"/>
    </xf>
    <xf numFmtId="0" fontId="13" fillId="0" borderId="7" applyNumberFormat="0" applyFont="0" applyFill="0" applyAlignment="0" applyProtection="0">
      <alignment horizontal="center"/>
    </xf>
    <xf numFmtId="0" fontId="13" fillId="0" borderId="9" applyNumberFormat="0" applyFont="0" applyFill="0" applyAlignment="0" applyProtection="0"/>
    <xf numFmtId="166" fontId="4" fillId="0" borderId="0" applyNumberFormat="0" applyFill="0" applyBorder="0">
      <alignment horizontal="left" vertical="center" indent="1"/>
    </xf>
    <xf numFmtId="0" fontId="13" fillId="2" borderId="0" applyFont="0" applyBorder="0">
      <alignment horizontal="left" vertical="top" indent="1"/>
    </xf>
    <xf numFmtId="0" fontId="5" fillId="0" borderId="0" applyNumberFormat="0" applyFill="0" applyBorder="0" applyAlignment="0">
      <alignment wrapText="1"/>
    </xf>
    <xf numFmtId="20" fontId="13" fillId="2" borderId="0" applyFill="0" applyBorder="0">
      <alignment horizontal="left" indent="1"/>
    </xf>
    <xf numFmtId="0" fontId="14" fillId="5" borderId="0" applyNumberFormat="0" applyBorder="0" applyAlignment="0" applyProtection="0"/>
    <xf numFmtId="0" fontId="15" fillId="6" borderId="0" applyNumberFormat="0" applyBorder="0" applyAlignment="0" applyProtection="0"/>
    <xf numFmtId="0" fontId="16" fillId="7" borderId="0" applyNumberFormat="0" applyBorder="0" applyAlignment="0" applyProtection="0"/>
    <xf numFmtId="0" fontId="17" fillId="8" borderId="11" applyNumberFormat="0" applyAlignment="0" applyProtection="0"/>
    <xf numFmtId="0" fontId="18" fillId="9" borderId="12" applyNumberFormat="0" applyAlignment="0" applyProtection="0"/>
    <xf numFmtId="0" fontId="19" fillId="9" borderId="11" applyNumberFormat="0" applyAlignment="0" applyProtection="0"/>
    <xf numFmtId="0" fontId="20" fillId="0" borderId="13" applyNumberFormat="0" applyFill="0" applyAlignment="0" applyProtection="0"/>
    <xf numFmtId="0" fontId="21" fillId="10" borderId="14"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0" fillId="0" borderId="15" applyNumberFormat="0" applyFill="0" applyAlignment="0" applyProtection="0"/>
    <xf numFmtId="0" fontId="5"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5"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5"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5"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5"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66">
    <xf numFmtId="0" fontId="0" fillId="0" borderId="0" xfId="0">
      <alignment wrapText="1"/>
    </xf>
    <xf numFmtId="0" fontId="8" fillId="0" borderId="7" xfId="16" applyFont="1" applyAlignment="1"/>
    <xf numFmtId="0" fontId="0" fillId="0" borderId="0" xfId="0" applyFont="1">
      <alignment wrapText="1"/>
    </xf>
    <xf numFmtId="1" fontId="10" fillId="0" borderId="0" xfId="15">
      <alignment horizontal="center"/>
    </xf>
    <xf numFmtId="0" fontId="10" fillId="0" borderId="6" xfId="14" applyFont="1" applyAlignment="1">
      <alignment horizontal="center"/>
    </xf>
    <xf numFmtId="0" fontId="0" fillId="0" borderId="0" xfId="0">
      <alignment wrapText="1"/>
    </xf>
    <xf numFmtId="0" fontId="13" fillId="0" borderId="7" xfId="16">
      <alignment horizontal="center"/>
    </xf>
    <xf numFmtId="0" fontId="0" fillId="0" borderId="0" xfId="0">
      <alignment wrapText="1"/>
    </xf>
    <xf numFmtId="0" fontId="0" fillId="0" borderId="0" xfId="0">
      <alignment wrapText="1"/>
    </xf>
    <xf numFmtId="0" fontId="5" fillId="4" borderId="9" xfId="17" applyFont="1" applyFill="1" applyAlignment="1">
      <alignment horizontal="left" indent="1"/>
    </xf>
    <xf numFmtId="0" fontId="0" fillId="0" borderId="0" xfId="0">
      <alignment wrapText="1"/>
    </xf>
    <xf numFmtId="0" fontId="8" fillId="0" borderId="6" xfId="14" applyFont="1" applyAlignment="1">
      <alignment vertical="center"/>
    </xf>
    <xf numFmtId="0" fontId="9" fillId="0" borderId="0" xfId="13">
      <alignment vertical="center"/>
    </xf>
    <xf numFmtId="0" fontId="4" fillId="0" borderId="6" xfId="14" applyNumberFormat="1" applyFont="1" applyAlignment="1">
      <alignment horizontal="left" vertical="center" indent="1"/>
    </xf>
    <xf numFmtId="0" fontId="12" fillId="0" borderId="7" xfId="1" applyBorder="1">
      <alignment horizontal="center" vertical="center"/>
    </xf>
    <xf numFmtId="0" fontId="0" fillId="0" borderId="0" xfId="14" applyFont="1" applyBorder="1" applyAlignment="1">
      <alignment wrapText="1"/>
    </xf>
    <xf numFmtId="0" fontId="8" fillId="0" borderId="0" xfId="5"/>
    <xf numFmtId="0" fontId="7" fillId="0" borderId="0" xfId="3">
      <alignment horizontal="left" vertical="center" indent="2"/>
    </xf>
    <xf numFmtId="0" fontId="12" fillId="0" borderId="0" xfId="1">
      <alignment horizontal="center" vertical="center"/>
    </xf>
    <xf numFmtId="0" fontId="0" fillId="0" borderId="9" xfId="17" applyFont="1" applyAlignment="1">
      <alignment wrapText="1"/>
    </xf>
    <xf numFmtId="0" fontId="5" fillId="4" borderId="1" xfId="12">
      <alignment horizontal="left" indent="1"/>
    </xf>
    <xf numFmtId="0" fontId="0" fillId="0" borderId="0" xfId="0" applyFont="1" applyBorder="1" applyAlignment="1">
      <alignment horizontal="left" wrapText="1"/>
    </xf>
    <xf numFmtId="0" fontId="8" fillId="0" borderId="0" xfId="5" applyFill="1"/>
    <xf numFmtId="0" fontId="8" fillId="0" borderId="0" xfId="4">
      <alignment horizontal="left" vertical="center"/>
    </xf>
    <xf numFmtId="0" fontId="0" fillId="0" borderId="0" xfId="0">
      <alignment wrapText="1"/>
    </xf>
    <xf numFmtId="0" fontId="0" fillId="0" borderId="7" xfId="16" applyFont="1" applyAlignment="1">
      <alignment wrapText="1"/>
    </xf>
    <xf numFmtId="0" fontId="0" fillId="0" borderId="7" xfId="16" applyFont="1" applyAlignment="1">
      <alignment horizontal="left" wrapText="1"/>
    </xf>
    <xf numFmtId="1" fontId="10" fillId="0" borderId="7" xfId="15" applyBorder="1">
      <alignment horizontal="center"/>
    </xf>
    <xf numFmtId="0" fontId="5" fillId="0" borderId="0" xfId="20">
      <alignment wrapText="1"/>
    </xf>
    <xf numFmtId="0" fontId="8" fillId="0" borderId="7" xfId="5" applyBorder="1"/>
    <xf numFmtId="1" fontId="10" fillId="0" borderId="6" xfId="15" applyBorder="1">
      <alignment horizontal="center"/>
    </xf>
    <xf numFmtId="1" fontId="10" fillId="0" borderId="7" xfId="16" applyNumberFormat="1" applyFont="1">
      <alignment horizontal="center"/>
    </xf>
    <xf numFmtId="0" fontId="3" fillId="0" borderId="7" xfId="16" applyFont="1" applyAlignment="1">
      <alignment horizontal="left" wrapText="1"/>
    </xf>
    <xf numFmtId="0" fontId="12" fillId="0" borderId="6" xfId="1" applyBorder="1">
      <alignment horizontal="center" vertical="center"/>
    </xf>
    <xf numFmtId="0" fontId="5" fillId="4" borderId="1" xfId="12">
      <alignment horizontal="left" indent="1"/>
    </xf>
    <xf numFmtId="0" fontId="5" fillId="0" borderId="9" xfId="20" applyBorder="1" applyAlignment="1">
      <alignment wrapText="1"/>
    </xf>
    <xf numFmtId="0" fontId="0" fillId="2" borderId="0" xfId="19" applyFont="1">
      <alignment horizontal="left" vertical="top" indent="1"/>
    </xf>
    <xf numFmtId="0" fontId="1" fillId="2" borderId="9" xfId="19" applyFont="1" applyBorder="1">
      <alignment horizontal="left" vertical="top" indent="1"/>
    </xf>
    <xf numFmtId="0" fontId="11" fillId="2" borderId="9" xfId="19" applyFont="1" applyBorder="1">
      <alignment horizontal="left" vertical="top" indent="1"/>
    </xf>
    <xf numFmtId="0" fontId="0" fillId="2" borderId="7" xfId="19" applyFont="1" applyBorder="1">
      <alignment horizontal="left" vertical="top" indent="1"/>
    </xf>
    <xf numFmtId="0" fontId="1" fillId="2" borderId="7" xfId="19" applyFont="1" applyBorder="1">
      <alignment horizontal="left" vertical="top" indent="1"/>
    </xf>
    <xf numFmtId="0" fontId="1" fillId="2" borderId="0" xfId="19" applyFont="1">
      <alignment horizontal="left" vertical="top" indent="1"/>
    </xf>
    <xf numFmtId="0" fontId="11" fillId="2" borderId="0" xfId="19" applyFont="1">
      <alignment horizontal="left" vertical="top" indent="1"/>
    </xf>
    <xf numFmtId="0" fontId="13" fillId="2" borderId="7" xfId="19" applyBorder="1">
      <alignment horizontal="left" vertical="top" indent="1"/>
    </xf>
    <xf numFmtId="0" fontId="0" fillId="2" borderId="7" xfId="16" applyFont="1" applyFill="1" applyAlignment="1">
      <alignment horizontal="left" vertical="top" indent="1"/>
    </xf>
    <xf numFmtId="0" fontId="1" fillId="2" borderId="7" xfId="16" applyFont="1" applyFill="1" applyAlignment="1">
      <alignment horizontal="left" vertical="top" indent="1"/>
    </xf>
    <xf numFmtId="0" fontId="8" fillId="0" borderId="6" xfId="5" applyBorder="1"/>
    <xf numFmtId="168" fontId="6" fillId="0" borderId="0" xfId="2" applyNumberFormat="1">
      <alignment horizontal="center" vertical="center"/>
    </xf>
    <xf numFmtId="168" fontId="6" fillId="0" borderId="6" xfId="2" applyNumberFormat="1" applyBorder="1">
      <alignment horizontal="center" vertical="center"/>
    </xf>
    <xf numFmtId="14" fontId="4" fillId="0" borderId="0" xfId="0" applyNumberFormat="1" applyFont="1" applyFill="1" applyAlignment="1">
      <alignment horizontal="left" wrapText="1"/>
    </xf>
    <xf numFmtId="168" fontId="6" fillId="0" borderId="6" xfId="14" applyNumberFormat="1" applyFont="1" applyAlignment="1">
      <alignment horizontal="center" vertical="center"/>
    </xf>
    <xf numFmtId="14" fontId="13" fillId="0" borderId="7" xfId="16" applyNumberFormat="1" applyFill="1" applyAlignment="1">
      <alignment horizontal="left" indent="1"/>
    </xf>
    <xf numFmtId="166" fontId="4" fillId="0" borderId="0" xfId="18" applyNumberFormat="1" applyFill="1" applyBorder="1">
      <alignment horizontal="left" vertical="center" indent="1"/>
    </xf>
    <xf numFmtId="166" fontId="4" fillId="0" borderId="7" xfId="16" applyNumberFormat="1" applyFont="1" applyFill="1" applyAlignment="1">
      <alignment horizontal="left" vertical="center" indent="1"/>
    </xf>
    <xf numFmtId="20" fontId="13" fillId="2" borderId="0" xfId="21" applyNumberFormat="1">
      <alignment horizontal="left" indent="1"/>
    </xf>
    <xf numFmtId="20" fontId="13" fillId="2" borderId="9" xfId="21" applyNumberFormat="1" applyBorder="1">
      <alignment horizontal="left" indent="1"/>
    </xf>
    <xf numFmtId="20" fontId="13" fillId="2" borderId="3" xfId="21" applyNumberFormat="1" applyBorder="1">
      <alignment horizontal="left" indent="1"/>
    </xf>
    <xf numFmtId="20" fontId="13" fillId="2" borderId="4" xfId="21" applyNumberFormat="1" applyBorder="1">
      <alignment horizontal="left" indent="1"/>
    </xf>
    <xf numFmtId="0" fontId="5" fillId="4" borderId="8" xfId="12" applyBorder="1">
      <alignment horizontal="left" indent="1"/>
    </xf>
    <xf numFmtId="0" fontId="5" fillId="4" borderId="2" xfId="12" applyBorder="1">
      <alignment horizontal="left" indent="1"/>
    </xf>
    <xf numFmtId="0" fontId="1" fillId="2" borderId="0" xfId="19" applyFont="1">
      <alignment horizontal="left" vertical="top" indent="1"/>
    </xf>
    <xf numFmtId="20" fontId="13" fillId="2" borderId="10" xfId="21" applyNumberFormat="1" applyBorder="1">
      <alignment horizontal="left" indent="1"/>
    </xf>
    <xf numFmtId="0" fontId="1" fillId="2" borderId="7" xfId="19" applyFont="1" applyBorder="1">
      <alignment horizontal="left" vertical="top" indent="1"/>
    </xf>
    <xf numFmtId="20" fontId="13" fillId="2" borderId="0" xfId="21" applyNumberFormat="1">
      <alignment horizontal="left" indent="1"/>
    </xf>
    <xf numFmtId="0" fontId="13" fillId="2" borderId="7" xfId="19" applyBorder="1">
      <alignment horizontal="left" vertical="top" indent="1"/>
    </xf>
    <xf numFmtId="0" fontId="1" fillId="2" borderId="7" xfId="16" applyFont="1" applyFill="1" applyAlignment="1">
      <alignment horizontal="left" vertical="top" indent="1"/>
    </xf>
  </cellXfs>
  <cellStyles count="57">
    <cellStyle name="20 % - Accent1" xfId="34" builtinId="30" customBuiltin="1"/>
    <cellStyle name="20 % - Accent2" xfId="38" builtinId="34" customBuiltin="1"/>
    <cellStyle name="20 % - Accent3" xfId="42" builtinId="38" customBuiltin="1"/>
    <cellStyle name="20 % - Accent4" xfId="46" builtinId="42" customBuiltin="1"/>
    <cellStyle name="20 % - Accent5" xfId="50" builtinId="46" customBuiltin="1"/>
    <cellStyle name="20 % - Accent6" xfId="54" builtinId="50" customBuiltin="1"/>
    <cellStyle name="40 % - Accent1" xfId="35" builtinId="31" customBuiltin="1"/>
    <cellStyle name="40 % - Accent2" xfId="39" builtinId="35" customBuiltin="1"/>
    <cellStyle name="40 % - Accent3" xfId="43" builtinId="39" customBuiltin="1"/>
    <cellStyle name="40 % - Accent4" xfId="47" builtinId="43" customBuiltin="1"/>
    <cellStyle name="40 % - Accent5" xfId="51" builtinId="47" customBuiltin="1"/>
    <cellStyle name="40 % - Accent6" xfId="55" builtinId="51" customBuiltin="1"/>
    <cellStyle name="60 % - Accent1" xfId="36" builtinId="32" customBuiltin="1"/>
    <cellStyle name="60 % - Accent2" xfId="40" builtinId="36" customBuiltin="1"/>
    <cellStyle name="60 % - Accent3" xfId="44" builtinId="40" customBuiltin="1"/>
    <cellStyle name="60 % - Accent4" xfId="48" builtinId="44" customBuiltin="1"/>
    <cellStyle name="60 % - Accent5" xfId="52" builtinId="48" customBuiltin="1"/>
    <cellStyle name="60 % - Accent6" xfId="56" builtinId="52" customBuiltin="1"/>
    <cellStyle name="Accent1" xfId="33" builtinId="29" customBuiltin="1"/>
    <cellStyle name="Accent2" xfId="37" builtinId="33" customBuiltin="1"/>
    <cellStyle name="Accent3" xfId="41" builtinId="37" customBuiltin="1"/>
    <cellStyle name="Accent4" xfId="45" builtinId="41" customBuiltin="1"/>
    <cellStyle name="Accent5" xfId="49" builtinId="45" customBuiltin="1"/>
    <cellStyle name="Accent6" xfId="53" builtinId="49" customBuiltin="1"/>
    <cellStyle name="Alignement du calendrier" xfId="18"/>
    <cellStyle name="Avertissement" xfId="30" builtinId="11" customBuiltin="1"/>
    <cellStyle name="Bordure droite" xfId="17"/>
    <cellStyle name="Bordure inférieure" xfId="16"/>
    <cellStyle name="Bordure supérieure" xfId="14"/>
    <cellStyle name="Calcul" xfId="27" builtinId="22" customBuiltin="1"/>
    <cellStyle name="Cellule liée" xfId="28" builtinId="24" customBuiltin="1"/>
    <cellStyle name="Commentaire" xfId="11" builtinId="10" customBuiltin="1"/>
    <cellStyle name="Date" xfId="15"/>
    <cellStyle name="Entrée" xfId="25" builtinId="20" customBuiltin="1"/>
    <cellStyle name="Étiquette" xfId="13"/>
    <cellStyle name="Heure" xfId="21"/>
    <cellStyle name="Insatisfaisant" xfId="23" builtinId="27" customBuiltin="1"/>
    <cellStyle name="JoursSemaine" xfId="12"/>
    <cellStyle name="Milliers" xfId="6" builtinId="3" customBuiltin="1"/>
    <cellStyle name="Milliers [0]" xfId="7" builtinId="6" customBuiltin="1"/>
    <cellStyle name="Monétaire" xfId="8" builtinId="4" customBuiltin="1"/>
    <cellStyle name="Monétaire [0]" xfId="9" builtinId="7" customBuiltin="1"/>
    <cellStyle name="Neutre" xfId="24" builtinId="28" customBuiltin="1"/>
    <cellStyle name="Normal" xfId="0" builtinId="0" customBuiltin="1"/>
    <cellStyle name="Pourcentage" xfId="10" builtinId="5" customBuiltin="1"/>
    <cellStyle name="Remplissage Emploi du temps hebdomadaire" xfId="19"/>
    <cellStyle name="Satisfaisant" xfId="22" builtinId="26" customBuiltin="1"/>
    <cellStyle name="Sortie" xfId="26" builtinId="21" customBuiltin="1"/>
    <cellStyle name="Texte explicatif" xfId="31" builtinId="53" customBuiltin="1"/>
    <cellStyle name="Titre" xfId="1" builtinId="15" customBuiltin="1"/>
    <cellStyle name="Titre de tableau vide" xfId="20"/>
    <cellStyle name="Titre 1" xfId="2" builtinId="16" customBuiltin="1"/>
    <cellStyle name="Titre 2" xfId="3" builtinId="17" customBuiltin="1"/>
    <cellStyle name="Titre 3" xfId="4" builtinId="18" customBuiltin="1"/>
    <cellStyle name="Titre 4" xfId="5" builtinId="19" customBuiltin="1"/>
    <cellStyle name="Total" xfId="32" builtinId="25" customBuiltin="1"/>
    <cellStyle name="Vérification" xfId="29" builtinId="23" customBuiltin="1"/>
  </cellStyles>
  <dxfs count="89">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border>
        <left style="thin">
          <color theme="0"/>
        </left>
        <vertical/>
        <horizontal/>
      </border>
    </dxf>
    <dxf>
      <border>
        <left style="thin">
          <color theme="0"/>
        </left>
        <vertical/>
        <horizontal/>
      </border>
    </dxf>
    <dxf>
      <border>
        <bottom style="thin">
          <color theme="0"/>
        </bottom>
        <vertical/>
        <horizontal/>
      </border>
    </dxf>
    <dxf>
      <border>
        <left style="thin">
          <color theme="0"/>
        </left>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border>
        <left style="thin">
          <color theme="0"/>
        </left>
        <vertical/>
        <horizontal/>
      </border>
    </dxf>
    <dxf>
      <border>
        <bottom style="thin">
          <color theme="0"/>
        </bottom>
        <vertical/>
        <horizontal/>
      </border>
    </dxf>
    <dxf>
      <fill>
        <patternFill>
          <bgColor theme="4" tint="0.79998168889431442"/>
        </patternFill>
      </fill>
    </dxf>
    <dxf>
      <font>
        <b/>
        <i val="0"/>
      </font>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border>
        <left style="thin">
          <color theme="0"/>
        </left>
        <vertical/>
        <horizontal/>
      </border>
    </dxf>
    <dxf>
      <border>
        <bottom style="thin">
          <color theme="0"/>
        </bottom>
        <vertical/>
        <horizontal/>
      </border>
    </dxf>
    <dxf>
      <fill>
        <patternFill>
          <bgColor theme="4" tint="0.79998168889431442"/>
        </patternFill>
      </fill>
    </dxf>
    <dxf>
      <font>
        <b/>
        <i val="0"/>
      </font>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border>
        <left style="thin">
          <color theme="0"/>
        </left>
        <vertical/>
        <horizontal/>
      </border>
    </dxf>
    <dxf>
      <border>
        <bottom style="thin">
          <color theme="0"/>
        </bottom>
        <vertical/>
        <horizontal/>
      </border>
    </dxf>
    <dxf>
      <font>
        <b val="0"/>
        <i val="0"/>
      </font>
      <fill>
        <patternFill>
          <bgColor theme="4" tint="0.79998168889431442"/>
        </patternFill>
      </fill>
      <border>
        <vertical/>
        <horizontal/>
      </border>
    </dxf>
    <dxf>
      <font>
        <b/>
        <i val="0"/>
      </font>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font>
        <b/>
        <i val="0"/>
        <color theme="4" tint="-0.499984740745262"/>
      </font>
      <border diagonalUp="0" diagonalDown="0">
        <left style="thin">
          <color theme="4" tint="-0.499984740745262"/>
        </left>
        <right/>
        <top/>
        <bottom style="thin">
          <color theme="4" tint="-0.499984740745262"/>
        </bottom>
        <vertical/>
        <horizontal/>
      </border>
    </dxf>
    <dxf>
      <font>
        <b/>
        <i val="0"/>
        <color theme="4" tint="-0.499984740745262"/>
      </font>
      <border diagonalUp="0" diagonalDown="0">
        <left/>
        <right/>
        <top/>
        <bottom style="thin">
          <color theme="4" tint="-0.499984740745262"/>
        </bottom>
        <vertical/>
        <horizontal/>
      </border>
    </dxf>
    <dxf>
      <border>
        <left style="thin">
          <color theme="4" tint="-0.499984740745262"/>
        </left>
        <right style="thin">
          <color theme="4" tint="-0.499984740745262"/>
        </right>
        <top style="thin">
          <color theme="4" tint="-0.499984740745262"/>
        </top>
        <bottom style="thin">
          <color theme="4" tint="-0.499984740745262"/>
        </bottom>
        <horizontal style="thin">
          <color theme="5" tint="-0.499984740745262"/>
        </horizontal>
      </border>
    </dxf>
  </dxfs>
  <tableStyles count="1" defaultPivotStyle="PivotStyleLight16">
    <tableStyle name="Devoirs" pivot="0" count="3">
      <tableStyleElement type="wholeTable" dxfId="88"/>
      <tableStyleElement type="headerRow" dxfId="87"/>
      <tableStyleElement type="firstColumn" dxfId="8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id="1" name="DevoirsJanvier" displayName="DevoirsJanvier" ref="J1:L31" totalsRowShown="0">
  <autoFilter ref="J1:L31">
    <filterColumn colId="0" hiddenButton="1"/>
    <filterColumn colId="1" hiddenButton="1"/>
    <filterColumn colId="2" hiddenButton="1"/>
  </autoFilter>
  <tableColumns count="3">
    <tableColumn id="1" name="Jour de la semaine"/>
    <tableColumn id="2" name="date" dataCellStyle="Date"/>
    <tableColumn id="3" name="DEVOIRS"/>
  </tableColumns>
  <tableStyleInfo name="Devoirs" showFirstColumn="1" showLastColumn="0" showRowStripes="1" showColumnStripes="0"/>
  <extLst>
    <ext xmlns:x14="http://schemas.microsoft.com/office/spreadsheetml/2009/9/main" uri="{504A1905-F514-4f6f-8877-14C23A59335A}">
      <x14:table altTextSummary="Entrez une date et un devoir pour le jour de la semaine indiqué dans la colonne J. Les devoirs apparaîtront en surbrillance dans le calendrier du mois dans cette feuille de calcul"/>
    </ext>
  </extLst>
</table>
</file>

<file path=xl/tables/table10.xml><?xml version="1.0" encoding="utf-8"?>
<table xmlns="http://schemas.openxmlformats.org/spreadsheetml/2006/main" id="10" name="DevoirsOctobre" displayName="DevoirsOctobre" ref="J1:L31" totalsRowShown="0">
  <autoFilter ref="J1:L31">
    <filterColumn colId="0" hiddenButton="1"/>
    <filterColumn colId="1" hiddenButton="1"/>
    <filterColumn colId="2" hiddenButton="1"/>
  </autoFilter>
  <tableColumns count="3">
    <tableColumn id="1" name="Jour de la semaine"/>
    <tableColumn id="2" name="date" dataCellStyle="Date"/>
    <tableColumn id="3" name="DEVOIRS"/>
  </tableColumns>
  <tableStyleInfo name="Devoirs" showFirstColumn="1" showLastColumn="0" showRowStripes="1" showColumnStripes="0"/>
  <extLst>
    <ext xmlns:x14="http://schemas.microsoft.com/office/spreadsheetml/2009/9/main" uri="{504A1905-F514-4f6f-8877-14C23A59335A}">
      <x14:table altTextSummary="Entrez une date et un devoir pour le jour de la semaine indiqué dans la colonne J. Les devoirs apparaîtront en surbrillance dans le calendrier du mois dans cette feuille de calcul"/>
    </ext>
  </extLst>
</table>
</file>

<file path=xl/tables/table11.xml><?xml version="1.0" encoding="utf-8"?>
<table xmlns="http://schemas.openxmlformats.org/spreadsheetml/2006/main" id="11" name="DevoirsNovembre" displayName="DevoirsNovembre" ref="J1:L31" totalsRowShown="0">
  <autoFilter ref="J1:L31">
    <filterColumn colId="0" hiddenButton="1"/>
    <filterColumn colId="1" hiddenButton="1"/>
    <filterColumn colId="2" hiddenButton="1"/>
  </autoFilter>
  <tableColumns count="3">
    <tableColumn id="1" name="Jour de la semaine"/>
    <tableColumn id="2" name="date" dataCellStyle="Date"/>
    <tableColumn id="3" name="DEVOIRS"/>
  </tableColumns>
  <tableStyleInfo name="Devoirs" showFirstColumn="1" showLastColumn="0" showRowStripes="1" showColumnStripes="0"/>
  <extLst>
    <ext xmlns:x14="http://schemas.microsoft.com/office/spreadsheetml/2009/9/main" uri="{504A1905-F514-4f6f-8877-14C23A59335A}">
      <x14:table altTextSummary="Entrez une date et un devoir pour le jour de la semaine indiqué dans la colonne J. Les devoirs apparaîtront en surbrillance dans le calendrier du mois dans cette feuille de calcul"/>
    </ext>
  </extLst>
</table>
</file>

<file path=xl/tables/table12.xml><?xml version="1.0" encoding="utf-8"?>
<table xmlns="http://schemas.openxmlformats.org/spreadsheetml/2006/main" id="12" name="DevoirsDécembre" displayName="DevoirsDécembre" ref="J1:L31" totalsRowShown="0" dataCellStyle="Normal">
  <autoFilter ref="J1:L31">
    <filterColumn colId="0" hiddenButton="1"/>
    <filterColumn colId="1" hiddenButton="1"/>
    <filterColumn colId="2" hiddenButton="1"/>
  </autoFilter>
  <tableColumns count="3">
    <tableColumn id="1" name="Jour de la semaine"/>
    <tableColumn id="2" name="date" dataCellStyle="Date"/>
    <tableColumn id="3" name="DEVOIRS" dataCellStyle="Normal"/>
  </tableColumns>
  <tableStyleInfo name="Devoirs" showFirstColumn="1" showLastColumn="0" showRowStripes="1" showColumnStripes="0"/>
  <extLst>
    <ext xmlns:x14="http://schemas.microsoft.com/office/spreadsheetml/2009/9/main" uri="{504A1905-F514-4f6f-8877-14C23A59335A}">
      <x14:table altTextSummary="Entrez une date et un devoir pour le jour de la semaine indiqué dans la colonne J. Les devoirs apparaîtront en surbrillance dans le calendrier du mois dans cette feuille de calcul"/>
    </ext>
  </extLst>
</table>
</file>

<file path=xl/tables/table2.xml><?xml version="1.0" encoding="utf-8"?>
<table xmlns="http://schemas.openxmlformats.org/spreadsheetml/2006/main" id="2" name="DevoirsFévrier" displayName="DevoirsFévrier" ref="J1:L31" totalsRowShown="0">
  <autoFilter ref="J1:L31">
    <filterColumn colId="0" hiddenButton="1"/>
    <filterColumn colId="1" hiddenButton="1"/>
    <filterColumn colId="2" hiddenButton="1"/>
  </autoFilter>
  <tableColumns count="3">
    <tableColumn id="1" name="Jour de la semaine"/>
    <tableColumn id="2" name="date" dataCellStyle="Date"/>
    <tableColumn id="3" name="DEVOIRS" dataCellStyle="Normal"/>
  </tableColumns>
  <tableStyleInfo name="Devoirs" showFirstColumn="1" showLastColumn="0" showRowStripes="1" showColumnStripes="0"/>
  <extLst>
    <ext xmlns:x14="http://schemas.microsoft.com/office/spreadsheetml/2009/9/main" uri="{504A1905-F514-4f6f-8877-14C23A59335A}">
      <x14:table altTextSummary="Entrez une date et un devoir pour le jour de la semaine indiqué dans la colonne J. Les devoirs apparaîtront en surbrillance dans le calendrier du mois dans cette feuille de calcul"/>
    </ext>
  </extLst>
</table>
</file>

<file path=xl/tables/table3.xml><?xml version="1.0" encoding="utf-8"?>
<table xmlns="http://schemas.openxmlformats.org/spreadsheetml/2006/main" id="3" name="DevoirsMars" displayName="DevoirsMars" ref="J1:L31" totalsRowShown="0">
  <autoFilter ref="J1:L31">
    <filterColumn colId="0" hiddenButton="1"/>
    <filterColumn colId="1" hiddenButton="1"/>
    <filterColumn colId="2" hiddenButton="1"/>
  </autoFilter>
  <tableColumns count="3">
    <tableColumn id="1" name="Jour de la semaine"/>
    <tableColumn id="2" name="date" dataCellStyle="Date"/>
    <tableColumn id="3" name="DEVOIRS"/>
  </tableColumns>
  <tableStyleInfo name="Devoirs" showFirstColumn="1" showLastColumn="0" showRowStripes="1" showColumnStripes="0"/>
  <extLst>
    <ext xmlns:x14="http://schemas.microsoft.com/office/spreadsheetml/2009/9/main" uri="{504A1905-F514-4f6f-8877-14C23A59335A}">
      <x14:table altTextSummary="Entrez une date et un devoir pour le jour de la semaine indiqué dans la colonne J. Les devoirs apparaîtront en surbrillance dans le calendrier du mois dans cette feuille de calcul"/>
    </ext>
  </extLst>
</table>
</file>

<file path=xl/tables/table4.xml><?xml version="1.0" encoding="utf-8"?>
<table xmlns="http://schemas.openxmlformats.org/spreadsheetml/2006/main" id="4" name="DevoirsAvril" displayName="DevoirsAvril" ref="J1:L31" totalsRowShown="0">
  <autoFilter ref="J1:L31">
    <filterColumn colId="0" hiddenButton="1"/>
    <filterColumn colId="1" hiddenButton="1"/>
    <filterColumn colId="2" hiddenButton="1"/>
  </autoFilter>
  <tableColumns count="3">
    <tableColumn id="1" name="Jour de la semaine"/>
    <tableColumn id="2" name="date" dataCellStyle="Date"/>
    <tableColumn id="3" name="DEVOIRS"/>
  </tableColumns>
  <tableStyleInfo name="Devoirs" showFirstColumn="1" showLastColumn="0" showRowStripes="1" showColumnStripes="0"/>
  <extLst>
    <ext xmlns:x14="http://schemas.microsoft.com/office/spreadsheetml/2009/9/main" uri="{504A1905-F514-4f6f-8877-14C23A59335A}">
      <x14:table altTextSummary="Entrez une date et un devoir pour le jour de la semaine indiqué dans la colonne J. Les devoirs apparaîtront en surbrillance dans le calendrier du mois dans cette feuille de calcul"/>
    </ext>
  </extLst>
</table>
</file>

<file path=xl/tables/table5.xml><?xml version="1.0" encoding="utf-8"?>
<table xmlns="http://schemas.openxmlformats.org/spreadsheetml/2006/main" id="5" name="DevoirsMai" displayName="DevoirsMai" ref="J1:L31" totalsRowShown="0">
  <autoFilter ref="J1:L31">
    <filterColumn colId="0" hiddenButton="1"/>
    <filterColumn colId="1" hiddenButton="1"/>
    <filterColumn colId="2" hiddenButton="1"/>
  </autoFilter>
  <tableColumns count="3">
    <tableColumn id="1" name="Jour de la semaine"/>
    <tableColumn id="2" name="date" dataCellStyle="Date"/>
    <tableColumn id="3" name="DEVOIRS"/>
  </tableColumns>
  <tableStyleInfo name="Devoirs" showFirstColumn="1" showLastColumn="0" showRowStripes="1" showColumnStripes="0"/>
  <extLst>
    <ext xmlns:x14="http://schemas.microsoft.com/office/spreadsheetml/2009/9/main" uri="{504A1905-F514-4f6f-8877-14C23A59335A}">
      <x14:table altTextSummary="Entrez une date et un devoir pour le jour de la semaine indiqué dans la colonne J. Les devoirs apparaîtront en surbrillance dans le calendrier du mois dans cette feuille de calcul"/>
    </ext>
  </extLst>
</table>
</file>

<file path=xl/tables/table6.xml><?xml version="1.0" encoding="utf-8"?>
<table xmlns="http://schemas.openxmlformats.org/spreadsheetml/2006/main" id="6" name="DevoirsJuin" displayName="DevoirsJuin" ref="J1:L31" totalsRowShown="0">
  <autoFilter ref="J1:L31">
    <filterColumn colId="0" hiddenButton="1"/>
    <filterColumn colId="1" hiddenButton="1"/>
    <filterColumn colId="2" hiddenButton="1"/>
  </autoFilter>
  <tableColumns count="3">
    <tableColumn id="1" name="Jour de la semaine"/>
    <tableColumn id="2" name="date" dataCellStyle="Date"/>
    <tableColumn id="3" name="DEVOIRS"/>
  </tableColumns>
  <tableStyleInfo name="Devoirs" showFirstColumn="1" showLastColumn="0" showRowStripes="1" showColumnStripes="0"/>
  <extLst>
    <ext xmlns:x14="http://schemas.microsoft.com/office/spreadsheetml/2009/9/main" uri="{504A1905-F514-4f6f-8877-14C23A59335A}">
      <x14:table altTextSummary="Entrez une date et un devoir pour le jour de la semaine indiqué dans la colonne J. Les devoirs apparaîtront en surbrillance dans le calendrier du mois dans cette feuille de calcul"/>
    </ext>
  </extLst>
</table>
</file>

<file path=xl/tables/table7.xml><?xml version="1.0" encoding="utf-8"?>
<table xmlns="http://schemas.openxmlformats.org/spreadsheetml/2006/main" id="7" name="DevoirsJuillet" displayName="DevoirsJuillet" ref="J1:L31" totalsRowShown="0">
  <autoFilter ref="J1:L31">
    <filterColumn colId="0" hiddenButton="1"/>
    <filterColumn colId="1" hiddenButton="1"/>
    <filterColumn colId="2" hiddenButton="1"/>
  </autoFilter>
  <tableColumns count="3">
    <tableColumn id="1" name="Jour de la semaine"/>
    <tableColumn id="2" name="date" dataCellStyle="Date"/>
    <tableColumn id="3" name="DEVOIRS"/>
  </tableColumns>
  <tableStyleInfo name="Devoirs" showFirstColumn="1" showLastColumn="0" showRowStripes="1" showColumnStripes="0"/>
  <extLst>
    <ext xmlns:x14="http://schemas.microsoft.com/office/spreadsheetml/2009/9/main" uri="{504A1905-F514-4f6f-8877-14C23A59335A}">
      <x14:table altTextSummary="Entrez une date et un devoir pour le jour de la semaine indiqué dans la colonne J. Les devoirs apparaîtront en surbrillance dans le calendrier du mois dans cette feuille de calcul"/>
    </ext>
  </extLst>
</table>
</file>

<file path=xl/tables/table8.xml><?xml version="1.0" encoding="utf-8"?>
<table xmlns="http://schemas.openxmlformats.org/spreadsheetml/2006/main" id="8" name="DevoirsAoût" displayName="DevoirsAoût" ref="J1:L31" totalsRowShown="0">
  <autoFilter ref="J1:L31">
    <filterColumn colId="0" hiddenButton="1"/>
    <filterColumn colId="1" hiddenButton="1"/>
    <filterColumn colId="2" hiddenButton="1"/>
  </autoFilter>
  <tableColumns count="3">
    <tableColumn id="1" name="Jour de la semaine"/>
    <tableColumn id="2" name="date"/>
    <tableColumn id="3" name="DEVOIRS"/>
  </tableColumns>
  <tableStyleInfo name="Devoirs" showFirstColumn="1" showLastColumn="0" showRowStripes="1" showColumnStripes="0"/>
  <extLst>
    <ext xmlns:x14="http://schemas.microsoft.com/office/spreadsheetml/2009/9/main" uri="{504A1905-F514-4f6f-8877-14C23A59335A}">
      <x14:table altTextSummary="Entrez une date et un devoir pour le jour de la semaine indiqué dans la colonne J. Les devoirs apparaîtront en surbrillance dans le calendrier du mois dans cette feuille de calcul"/>
    </ext>
  </extLst>
</table>
</file>

<file path=xl/tables/table9.xml><?xml version="1.0" encoding="utf-8"?>
<table xmlns="http://schemas.openxmlformats.org/spreadsheetml/2006/main" id="9" name="DevoirsSeptembre" displayName="DevoirsSeptembre" ref="J1:L31" totalsRowShown="0">
  <autoFilter ref="J1:L31">
    <filterColumn colId="0" hiddenButton="1"/>
    <filterColumn colId="1" hiddenButton="1"/>
    <filterColumn colId="2" hiddenButton="1"/>
  </autoFilter>
  <tableColumns count="3">
    <tableColumn id="1" name="Jour de la semaine"/>
    <tableColumn id="2" name="date" dataCellStyle="Date"/>
    <tableColumn id="3" name="DEVOIRS"/>
  </tableColumns>
  <tableStyleInfo name="Devoirs" showFirstColumn="1" showLastColumn="0" showRowStripes="1" showColumnStripes="0"/>
  <extLst>
    <ext xmlns:x14="http://schemas.microsoft.com/office/spreadsheetml/2009/9/main" uri="{504A1905-F514-4f6f-8877-14C23A59335A}">
      <x14:table altTextSummary="Entrez une date et un devoir pour le jour de la semaine indiqué dans la colonne J. Les devoirs apparaîtront en surbrillance dans le calendrier du mois dans cette feuille de calcul"/>
    </ext>
  </extLst>
</table>
</file>

<file path=xl/theme/theme1.xml><?xml version="1.0" encoding="utf-8"?>
<a:theme xmlns:a="http://schemas.openxmlformats.org/drawingml/2006/main" name="10_college_cal">
  <a:themeElements>
    <a:clrScheme name="Assignment Calendar">
      <a:dk1>
        <a:sysClr val="windowText" lastClr="000000"/>
      </a:dk1>
      <a:lt1>
        <a:sysClr val="window" lastClr="FFFFFF"/>
      </a:lt1>
      <a:dk2>
        <a:srgbClr val="1F497D"/>
      </a:dk2>
      <a:lt2>
        <a:srgbClr val="EEECE1"/>
      </a:lt2>
      <a:accent1>
        <a:srgbClr val="39B5D4"/>
      </a:accent1>
      <a:accent2>
        <a:srgbClr val="FFCCCC"/>
      </a:accent2>
      <a:accent3>
        <a:srgbClr val="4DBB68"/>
      </a:accent3>
      <a:accent4>
        <a:srgbClr val="FFFB59"/>
      </a:accent4>
      <a:accent5>
        <a:srgbClr val="FF9900"/>
      </a:accent5>
      <a:accent6>
        <a:srgbClr val="AC75D5"/>
      </a:accent6>
      <a:hlink>
        <a:srgbClr val="57B5D4"/>
      </a:hlink>
      <a:folHlink>
        <a:srgbClr val="BA4F8B"/>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tabColor theme="4"/>
    <pageSetUpPr fitToPage="1"/>
  </sheetPr>
  <dimension ref="A1:L31"/>
  <sheetViews>
    <sheetView showGridLines="0" tabSelected="1" zoomScale="60" zoomScaleNormal="60" zoomScalePageLayoutView="84" workbookViewId="0">
      <selection activeCell="I21" sqref="I21"/>
    </sheetView>
  </sheetViews>
  <sheetFormatPr baseColWidth="10" defaultColWidth="8.625" defaultRowHeight="30" customHeight="1"/>
  <cols>
    <col min="1" max="1" width="2.625" customWidth="1"/>
    <col min="2" max="2" width="20.625" customWidth="1"/>
    <col min="3" max="8" width="10.625" customWidth="1"/>
    <col min="9" max="9" width="20.625" customWidth="1"/>
    <col min="10" max="11" width="10.625" customWidth="1"/>
    <col min="12" max="12" width="70.625" customWidth="1"/>
    <col min="13" max="13" width="2.625" customWidth="1"/>
    <col min="14" max="14" width="8.625" customWidth="1"/>
  </cols>
  <sheetData>
    <row r="1" spans="1:12" ht="30" customHeight="1">
      <c r="A1" s="24"/>
      <c r="B1" s="14">
        <v>2021</v>
      </c>
      <c r="C1" s="12" t="s">
        <v>12</v>
      </c>
      <c r="D1" s="2"/>
      <c r="E1" s="2"/>
      <c r="F1" s="2"/>
      <c r="G1" s="2"/>
      <c r="H1" s="2"/>
      <c r="I1" s="2"/>
      <c r="J1" s="28" t="s">
        <v>0</v>
      </c>
      <c r="K1" s="28" t="s">
        <v>23</v>
      </c>
      <c r="L1" s="17" t="s">
        <v>24</v>
      </c>
    </row>
    <row r="2" spans="1:12" ht="30" customHeight="1">
      <c r="A2" s="19"/>
      <c r="B2" s="47" t="s">
        <v>3</v>
      </c>
      <c r="C2" s="13" t="s">
        <v>5</v>
      </c>
      <c r="D2" s="13" t="s">
        <v>13</v>
      </c>
      <c r="E2" s="13" t="s">
        <v>18</v>
      </c>
      <c r="F2" s="13" t="s">
        <v>19</v>
      </c>
      <c r="G2" s="13" t="s">
        <v>20</v>
      </c>
      <c r="H2" s="13" t="s">
        <v>21</v>
      </c>
      <c r="I2" s="13" t="s">
        <v>22</v>
      </c>
      <c r="J2" s="16" t="s">
        <v>5</v>
      </c>
      <c r="K2" s="3">
        <v>4</v>
      </c>
      <c r="L2" s="21" t="s">
        <v>25</v>
      </c>
    </row>
    <row r="3" spans="1:12" ht="30" customHeight="1">
      <c r="A3" s="19"/>
      <c r="B3" s="24"/>
      <c r="C3" s="52">
        <f>IF(DAY(JanSun1)=1,JanSun1-6,JanSun1+1)</f>
        <v>44193</v>
      </c>
      <c r="D3" s="52">
        <f>IF(DAY(JanSun1)=1,JanSun1-5,JanSun1+2)</f>
        <v>44194</v>
      </c>
      <c r="E3" s="52">
        <f>IF(DAY(JanSun1)=1,JanSun1-4,JanSun1+3)</f>
        <v>44195</v>
      </c>
      <c r="F3" s="52">
        <f>IF(DAY(JanSun1)=1,JanSun1-3,JanSun1+4)</f>
        <v>44196</v>
      </c>
      <c r="G3" s="52">
        <f>IF(DAY(JanSun1)=1,JanSun1-2,JanSun1+5)</f>
        <v>44197</v>
      </c>
      <c r="H3" s="52">
        <f>IF(DAY(JanSun1)=1,JanSun1-1,JanSun1+6)</f>
        <v>44198</v>
      </c>
      <c r="I3" s="52">
        <f>IF(DAY(JanSun1)=1,JanSun1,JanSun1+7)</f>
        <v>44199</v>
      </c>
      <c r="J3" s="16"/>
      <c r="K3" s="3"/>
      <c r="L3" s="21"/>
    </row>
    <row r="4" spans="1:12" ht="30" customHeight="1">
      <c r="A4" s="19"/>
      <c r="B4" s="24"/>
      <c r="C4" s="52">
        <f>IF(DAY(JanSun1)=1,JanSun1+1,JanSun1+8)</f>
        <v>44200</v>
      </c>
      <c r="D4" s="52">
        <f>IF(DAY(JanSun1)=1,JanSun1+2,JanSun1+9)</f>
        <v>44201</v>
      </c>
      <c r="E4" s="52">
        <f>IF(DAY(JanSun1)=1,JanSun1+3,JanSun1+10)</f>
        <v>44202</v>
      </c>
      <c r="F4" s="52">
        <f>IF(DAY(JanSun1)=1,JanSun1+4,JanSun1+11)</f>
        <v>44203</v>
      </c>
      <c r="G4" s="52">
        <f>IF(DAY(JanSun1)=1,JanSun1+5,JanSun1+12)</f>
        <v>44204</v>
      </c>
      <c r="H4" s="52">
        <f>IF(DAY(JanSun1)=1,JanSun1+6,JanSun1+13)</f>
        <v>44205</v>
      </c>
      <c r="I4" s="52">
        <f>IF(DAY(JanSun1)=1,JanSun1+7,JanSun1+14)</f>
        <v>44206</v>
      </c>
      <c r="J4" s="16"/>
      <c r="K4" s="3"/>
      <c r="L4" s="21"/>
    </row>
    <row r="5" spans="1:12" ht="30" customHeight="1">
      <c r="A5" s="19"/>
      <c r="B5" s="24"/>
      <c r="C5" s="52">
        <f>IF(DAY(JanSun1)=1,JanSun1+8,JanSun1+15)</f>
        <v>44207</v>
      </c>
      <c r="D5" s="52">
        <f>IF(DAY(JanSun1)=1,JanSun1+9,JanSun1+16)</f>
        <v>44208</v>
      </c>
      <c r="E5" s="52">
        <f>IF(DAY(JanSun1)=1,JanSun1+10,JanSun1+17)</f>
        <v>44209</v>
      </c>
      <c r="F5" s="52">
        <f>IF(DAY(JanSun1)=1,JanSun1+11,JanSun1+18)</f>
        <v>44210</v>
      </c>
      <c r="G5" s="52">
        <f>IF(DAY(JanSun1)=1,JanSun1+12,JanSun1+19)</f>
        <v>44211</v>
      </c>
      <c r="H5" s="52">
        <f>IF(DAY(JanSun1)=1,JanSun1+13,JanSun1+20)</f>
        <v>44212</v>
      </c>
      <c r="I5" s="52">
        <f>IF(DAY(JanSun1)=1,JanSun1+14,JanSun1+21)</f>
        <v>44213</v>
      </c>
      <c r="J5" s="16"/>
      <c r="K5" s="3"/>
      <c r="L5" s="21"/>
    </row>
    <row r="6" spans="1:12" ht="30" customHeight="1">
      <c r="A6" s="19"/>
      <c r="B6" s="24"/>
      <c r="C6" s="52">
        <f>IF(DAY(JanSun1)=1,JanSun1+15,JanSun1+22)</f>
        <v>44214</v>
      </c>
      <c r="D6" s="52">
        <f>IF(DAY(JanSun1)=1,JanSun1+16,JanSun1+23)</f>
        <v>44215</v>
      </c>
      <c r="E6" s="52">
        <f>IF(DAY(JanSun1)=1,JanSun1+17,JanSun1+24)</f>
        <v>44216</v>
      </c>
      <c r="F6" s="52">
        <f>IF(DAY(JanSun1)=1,JanSun1+18,JanSun1+25)</f>
        <v>44217</v>
      </c>
      <c r="G6" s="52">
        <f>IF(DAY(JanSun1)=1,JanSun1+19,JanSun1+26)</f>
        <v>44218</v>
      </c>
      <c r="H6" s="52">
        <f>IF(DAY(JanSun1)=1,JanSun1+20,JanSun1+27)</f>
        <v>44219</v>
      </c>
      <c r="I6" s="52">
        <f>IF(DAY(JanSun1)=1,JanSun1+21,JanSun1+28)</f>
        <v>44220</v>
      </c>
      <c r="J6" s="16"/>
      <c r="K6" s="3"/>
      <c r="L6" s="21"/>
    </row>
    <row r="7" spans="1:12" ht="30" customHeight="1">
      <c r="A7" s="19"/>
      <c r="B7" s="24"/>
      <c r="C7" s="52">
        <f>IF(DAY(JanSun1)=1,JanSun1+22,JanSun1+29)</f>
        <v>44221</v>
      </c>
      <c r="D7" s="52">
        <f>IF(DAY(JanSun1)=1,JanSun1+23,JanSun1+30)</f>
        <v>44222</v>
      </c>
      <c r="E7" s="52">
        <f>IF(DAY(JanSun1)=1,JanSun1+24,JanSun1+31)</f>
        <v>44223</v>
      </c>
      <c r="F7" s="52">
        <f>IF(DAY(JanSun1)=1,JanSun1+25,JanSun1+32)</f>
        <v>44224</v>
      </c>
      <c r="G7" s="52">
        <f>IF(DAY(JanSun1)=1,JanSun1+26,JanSun1+33)</f>
        <v>44225</v>
      </c>
      <c r="H7" s="52">
        <f>IF(DAY(JanSun1)=1,JanSun1+27,JanSun1+34)</f>
        <v>44226</v>
      </c>
      <c r="I7" s="52">
        <f>IF(DAY(JanSun1)=1,JanSun1+28,JanSun1+35)</f>
        <v>44227</v>
      </c>
      <c r="J7" s="29"/>
      <c r="K7" s="27"/>
      <c r="L7" s="25"/>
    </row>
    <row r="8" spans="1:12" ht="30" customHeight="1">
      <c r="A8" s="19"/>
      <c r="B8" s="25"/>
      <c r="C8" s="53">
        <f>IF(DAY(JanSun1)=1,JanSun1+29,JanSun1+36)</f>
        <v>44228</v>
      </c>
      <c r="D8" s="53">
        <f>IF(DAY(JanSun1)=1,JanSun1+30,JanSun1+37)</f>
        <v>44229</v>
      </c>
      <c r="E8" s="53">
        <f>IF(DAY(JanSun1)=1,JanSun1+31,JanSun1+38)</f>
        <v>44230</v>
      </c>
      <c r="F8" s="53">
        <f>IF(DAY(JanSun1)=1,JanSun1+32,JanSun1+39)</f>
        <v>44231</v>
      </c>
      <c r="G8" s="53">
        <f>IF(DAY(JanSun1)=1,JanSun1+33,JanSun1+40)</f>
        <v>44232</v>
      </c>
      <c r="H8" s="53">
        <f>IF(DAY(JanSun1)=1,JanSun1+34,JanSun1+41)</f>
        <v>44233</v>
      </c>
      <c r="I8" s="53">
        <f>IF(DAY(JanSun1)=1,JanSun1+35,JanSun1+42)</f>
        <v>44234</v>
      </c>
      <c r="J8" s="16" t="s">
        <v>13</v>
      </c>
      <c r="K8" s="3">
        <v>19</v>
      </c>
      <c r="L8" s="21" t="s">
        <v>26</v>
      </c>
    </row>
    <row r="9" spans="1:12" ht="30" customHeight="1">
      <c r="A9" s="19"/>
      <c r="B9" s="24"/>
      <c r="J9" s="16"/>
      <c r="K9" s="3"/>
      <c r="L9" s="21"/>
    </row>
    <row r="10" spans="1:12" ht="30" customHeight="1">
      <c r="A10" s="19"/>
      <c r="B10" s="23" t="s">
        <v>4</v>
      </c>
      <c r="C10" s="15"/>
      <c r="D10" s="15"/>
      <c r="E10" s="15"/>
      <c r="F10" s="15"/>
      <c r="G10" s="15"/>
      <c r="H10" s="15"/>
      <c r="I10" s="15"/>
      <c r="J10" s="16"/>
      <c r="K10" s="3"/>
      <c r="L10" s="21"/>
    </row>
    <row r="11" spans="1:12" ht="30" customHeight="1">
      <c r="A11" s="35" t="s">
        <v>0</v>
      </c>
      <c r="B11" s="20" t="s">
        <v>5</v>
      </c>
      <c r="C11" s="58" t="s">
        <v>13</v>
      </c>
      <c r="D11" s="59"/>
      <c r="E11" s="58" t="s">
        <v>18</v>
      </c>
      <c r="F11" s="59"/>
      <c r="G11" s="58" t="s">
        <v>19</v>
      </c>
      <c r="H11" s="59"/>
      <c r="I11" s="9" t="s">
        <v>20</v>
      </c>
      <c r="J11" s="16"/>
      <c r="K11" s="3"/>
      <c r="L11" s="21"/>
    </row>
    <row r="12" spans="1:12" ht="30" customHeight="1">
      <c r="A12" s="35" t="s">
        <v>1</v>
      </c>
      <c r="B12" s="54" t="s">
        <v>6</v>
      </c>
      <c r="C12" s="61"/>
      <c r="D12" s="61"/>
      <c r="E12" s="61" t="s">
        <v>6</v>
      </c>
      <c r="F12" s="61"/>
      <c r="G12" s="61"/>
      <c r="H12" s="61"/>
      <c r="I12" s="55" t="s">
        <v>6</v>
      </c>
      <c r="J12" s="16"/>
      <c r="K12" s="3"/>
      <c r="L12" s="21"/>
    </row>
    <row r="13" spans="1:12" ht="30" customHeight="1">
      <c r="A13" s="35" t="s">
        <v>2</v>
      </c>
      <c r="B13" s="36" t="s">
        <v>7</v>
      </c>
      <c r="C13" s="60"/>
      <c r="D13" s="60"/>
      <c r="E13" s="60" t="s">
        <v>7</v>
      </c>
      <c r="F13" s="60"/>
      <c r="G13" s="60"/>
      <c r="H13" s="60"/>
      <c r="I13" s="37" t="s">
        <v>7</v>
      </c>
      <c r="J13" s="29"/>
      <c r="K13" s="27"/>
      <c r="L13" s="25"/>
    </row>
    <row r="14" spans="1:12" ht="30" customHeight="1">
      <c r="A14" s="35" t="s">
        <v>1</v>
      </c>
      <c r="B14" s="54"/>
      <c r="C14" s="61" t="s">
        <v>14</v>
      </c>
      <c r="D14" s="61"/>
      <c r="E14" s="61"/>
      <c r="F14" s="61"/>
      <c r="G14" s="61" t="s">
        <v>14</v>
      </c>
      <c r="H14" s="61"/>
      <c r="I14" s="55"/>
      <c r="J14" s="16" t="s">
        <v>18</v>
      </c>
      <c r="K14" s="3"/>
      <c r="L14" s="21"/>
    </row>
    <row r="15" spans="1:12" ht="30" customHeight="1">
      <c r="A15" s="35" t="s">
        <v>2</v>
      </c>
      <c r="B15" s="36"/>
      <c r="C15" s="60" t="s">
        <v>15</v>
      </c>
      <c r="D15" s="60"/>
      <c r="E15" s="60"/>
      <c r="F15" s="60"/>
      <c r="G15" s="60" t="s">
        <v>15</v>
      </c>
      <c r="H15" s="60"/>
      <c r="I15" s="37"/>
      <c r="J15" s="16"/>
      <c r="K15" s="3"/>
      <c r="L15" s="21"/>
    </row>
    <row r="16" spans="1:12" ht="30" customHeight="1">
      <c r="A16" s="35" t="s">
        <v>1</v>
      </c>
      <c r="B16" s="54" t="s">
        <v>8</v>
      </c>
      <c r="C16" s="61"/>
      <c r="D16" s="61"/>
      <c r="E16" s="61" t="s">
        <v>8</v>
      </c>
      <c r="F16" s="61"/>
      <c r="G16" s="61"/>
      <c r="H16" s="61"/>
      <c r="I16" s="55" t="s">
        <v>8</v>
      </c>
      <c r="J16" s="16"/>
      <c r="K16" s="3"/>
      <c r="L16" s="21"/>
    </row>
    <row r="17" spans="1:12" ht="30" customHeight="1">
      <c r="A17" s="35" t="s">
        <v>2</v>
      </c>
      <c r="B17" s="36" t="s">
        <v>9</v>
      </c>
      <c r="C17" s="60"/>
      <c r="D17" s="60"/>
      <c r="E17" s="60" t="s">
        <v>9</v>
      </c>
      <c r="F17" s="60"/>
      <c r="G17" s="60"/>
      <c r="H17" s="60"/>
      <c r="I17" s="37" t="s">
        <v>9</v>
      </c>
      <c r="J17" s="16"/>
      <c r="K17" s="3"/>
      <c r="L17" s="21"/>
    </row>
    <row r="18" spans="1:12" ht="30" customHeight="1">
      <c r="A18" s="35" t="s">
        <v>1</v>
      </c>
      <c r="B18" s="54"/>
      <c r="C18" s="61"/>
      <c r="D18" s="61"/>
      <c r="E18" s="61"/>
      <c r="F18" s="61"/>
      <c r="G18" s="61"/>
      <c r="H18" s="61"/>
      <c r="I18" s="55"/>
      <c r="J18" s="16"/>
      <c r="K18" s="3"/>
      <c r="L18" s="21"/>
    </row>
    <row r="19" spans="1:12" ht="30" customHeight="1">
      <c r="A19" s="35" t="s">
        <v>2</v>
      </c>
      <c r="B19" s="36"/>
      <c r="C19" s="60"/>
      <c r="D19" s="60"/>
      <c r="E19" s="60"/>
      <c r="F19" s="60"/>
      <c r="G19" s="60"/>
      <c r="H19" s="60"/>
      <c r="I19" s="38"/>
      <c r="J19" s="29"/>
      <c r="K19" s="27"/>
      <c r="L19" s="26"/>
    </row>
    <row r="20" spans="1:12" ht="30" customHeight="1">
      <c r="A20" s="35" t="s">
        <v>1</v>
      </c>
      <c r="B20" s="54"/>
      <c r="C20" s="61"/>
      <c r="D20" s="61"/>
      <c r="E20" s="61"/>
      <c r="F20" s="61"/>
      <c r="G20" s="61"/>
      <c r="H20" s="61"/>
      <c r="I20" s="55"/>
      <c r="J20" s="16" t="s">
        <v>19</v>
      </c>
      <c r="K20" s="3"/>
      <c r="L20" s="21"/>
    </row>
    <row r="21" spans="1:12" ht="30" customHeight="1">
      <c r="A21" s="35" t="s">
        <v>2</v>
      </c>
      <c r="B21" s="36"/>
      <c r="C21" s="60"/>
      <c r="D21" s="60"/>
      <c r="E21" s="60"/>
      <c r="F21" s="60"/>
      <c r="G21" s="60"/>
      <c r="H21" s="60"/>
      <c r="I21" s="37"/>
      <c r="J21" s="16"/>
      <c r="K21" s="3"/>
      <c r="L21" s="21"/>
    </row>
    <row r="22" spans="1:12" ht="30" customHeight="1">
      <c r="A22" s="35" t="s">
        <v>1</v>
      </c>
      <c r="B22" s="54"/>
      <c r="C22" s="61"/>
      <c r="D22" s="61"/>
      <c r="E22" s="61"/>
      <c r="F22" s="61"/>
      <c r="G22" s="61"/>
      <c r="H22" s="61"/>
      <c r="I22" s="55"/>
      <c r="J22" s="16"/>
      <c r="K22" s="3"/>
      <c r="L22" s="21"/>
    </row>
    <row r="23" spans="1:12" ht="30" customHeight="1">
      <c r="A23" s="35" t="s">
        <v>2</v>
      </c>
      <c r="B23" s="36"/>
      <c r="C23" s="60"/>
      <c r="D23" s="60"/>
      <c r="E23" s="60"/>
      <c r="F23" s="60"/>
      <c r="G23" s="60"/>
      <c r="H23" s="60"/>
      <c r="I23" s="37"/>
      <c r="J23" s="16"/>
      <c r="K23" s="3"/>
      <c r="L23" s="21"/>
    </row>
    <row r="24" spans="1:12" ht="30" customHeight="1">
      <c r="A24" s="35" t="s">
        <v>1</v>
      </c>
      <c r="B24" s="54" t="s">
        <v>10</v>
      </c>
      <c r="C24" s="61"/>
      <c r="D24" s="61"/>
      <c r="E24" s="61" t="s">
        <v>10</v>
      </c>
      <c r="F24" s="61"/>
      <c r="G24" s="61"/>
      <c r="H24" s="61"/>
      <c r="I24" s="55" t="s">
        <v>10</v>
      </c>
      <c r="J24" s="16"/>
      <c r="K24" s="3"/>
      <c r="L24" s="21"/>
    </row>
    <row r="25" spans="1:12" ht="30" customHeight="1">
      <c r="A25" s="35" t="s">
        <v>2</v>
      </c>
      <c r="B25" s="36" t="s">
        <v>11</v>
      </c>
      <c r="C25" s="60"/>
      <c r="D25" s="60"/>
      <c r="E25" s="60" t="s">
        <v>11</v>
      </c>
      <c r="F25" s="60"/>
      <c r="G25" s="60"/>
      <c r="H25" s="60"/>
      <c r="I25" s="37" t="s">
        <v>11</v>
      </c>
      <c r="J25" s="29"/>
      <c r="K25" s="27"/>
      <c r="L25" s="26"/>
    </row>
    <row r="26" spans="1:12" ht="30" customHeight="1">
      <c r="A26" s="35" t="s">
        <v>1</v>
      </c>
      <c r="B26" s="54"/>
      <c r="C26" s="61"/>
      <c r="D26" s="61"/>
      <c r="E26" s="61"/>
      <c r="F26" s="61"/>
      <c r="G26" s="61"/>
      <c r="H26" s="61"/>
      <c r="I26" s="55"/>
      <c r="J26" s="16" t="s">
        <v>20</v>
      </c>
      <c r="K26" s="3"/>
      <c r="L26" s="21"/>
    </row>
    <row r="27" spans="1:12" ht="30" customHeight="1">
      <c r="A27" s="35" t="s">
        <v>2</v>
      </c>
      <c r="B27" s="36"/>
      <c r="C27" s="60"/>
      <c r="D27" s="60"/>
      <c r="E27" s="60"/>
      <c r="F27" s="60"/>
      <c r="G27" s="60"/>
      <c r="H27" s="60"/>
      <c r="I27" s="37"/>
      <c r="J27" s="16"/>
      <c r="K27" s="3"/>
      <c r="L27" s="21"/>
    </row>
    <row r="28" spans="1:12" ht="30" customHeight="1">
      <c r="A28" s="35" t="s">
        <v>1</v>
      </c>
      <c r="B28" s="54"/>
      <c r="C28" s="61" t="s">
        <v>16</v>
      </c>
      <c r="D28" s="61"/>
      <c r="E28" s="61"/>
      <c r="F28" s="61"/>
      <c r="G28" s="61" t="s">
        <v>16</v>
      </c>
      <c r="H28" s="61"/>
      <c r="I28" s="55"/>
      <c r="J28" s="16"/>
      <c r="K28" s="3"/>
      <c r="L28" s="21"/>
    </row>
    <row r="29" spans="1:12" ht="30" customHeight="1">
      <c r="A29" s="35" t="s">
        <v>2</v>
      </c>
      <c r="B29" s="36"/>
      <c r="C29" s="60" t="s">
        <v>17</v>
      </c>
      <c r="D29" s="60"/>
      <c r="E29" s="60"/>
      <c r="F29" s="60"/>
      <c r="G29" s="60" t="s">
        <v>17</v>
      </c>
      <c r="H29" s="60"/>
      <c r="I29" s="37"/>
      <c r="J29" s="16"/>
      <c r="K29" s="3"/>
      <c r="L29" s="21"/>
    </row>
    <row r="30" spans="1:12" ht="30" customHeight="1">
      <c r="A30" s="35" t="s">
        <v>1</v>
      </c>
      <c r="B30" s="54"/>
      <c r="C30" s="63"/>
      <c r="D30" s="63"/>
      <c r="E30" s="63"/>
      <c r="F30" s="63"/>
      <c r="G30" s="63"/>
      <c r="H30" s="63"/>
      <c r="I30" s="55"/>
      <c r="J30" s="16"/>
      <c r="K30" s="3"/>
      <c r="L30" s="21"/>
    </row>
    <row r="31" spans="1:12" ht="30" customHeight="1">
      <c r="A31" s="35" t="s">
        <v>2</v>
      </c>
      <c r="B31" s="39"/>
      <c r="C31" s="62"/>
      <c r="D31" s="62"/>
      <c r="E31" s="62"/>
      <c r="F31" s="62"/>
      <c r="G31" s="62"/>
      <c r="H31" s="62"/>
      <c r="I31" s="40"/>
      <c r="J31" s="22"/>
      <c r="K31" s="3"/>
      <c r="L31" s="21"/>
    </row>
  </sheetData>
  <dataConsolidate/>
  <mergeCells count="63">
    <mergeCell ref="G11:H11"/>
    <mergeCell ref="G12:H12"/>
    <mergeCell ref="G13:H13"/>
    <mergeCell ref="G16:H16"/>
    <mergeCell ref="G17:H17"/>
    <mergeCell ref="G18:H18"/>
    <mergeCell ref="G19:H19"/>
    <mergeCell ref="G14:H14"/>
    <mergeCell ref="G15:H15"/>
    <mergeCell ref="G27:H27"/>
    <mergeCell ref="G31:H31"/>
    <mergeCell ref="G20:H20"/>
    <mergeCell ref="G21:H21"/>
    <mergeCell ref="G22:H22"/>
    <mergeCell ref="G28:H28"/>
    <mergeCell ref="G29:H29"/>
    <mergeCell ref="G30:H30"/>
    <mergeCell ref="G23:H23"/>
    <mergeCell ref="G24:H24"/>
    <mergeCell ref="G25:H25"/>
    <mergeCell ref="G26:H26"/>
    <mergeCell ref="E19:F19"/>
    <mergeCell ref="E18:F18"/>
    <mergeCell ref="E17:F17"/>
    <mergeCell ref="E16:F16"/>
    <mergeCell ref="E15:F15"/>
    <mergeCell ref="C18:D18"/>
    <mergeCell ref="C19:D19"/>
    <mergeCell ref="C20:D20"/>
    <mergeCell ref="C21:D21"/>
    <mergeCell ref="E31:F31"/>
    <mergeCell ref="E30:F30"/>
    <mergeCell ref="E29:F29"/>
    <mergeCell ref="E28:F28"/>
    <mergeCell ref="E27:F27"/>
    <mergeCell ref="E26:F26"/>
    <mergeCell ref="E25:F25"/>
    <mergeCell ref="E24:F24"/>
    <mergeCell ref="E23:F23"/>
    <mergeCell ref="E22:F22"/>
    <mergeCell ref="E21:F21"/>
    <mergeCell ref="E20:F20"/>
    <mergeCell ref="C31:D31"/>
    <mergeCell ref="C22:D22"/>
    <mergeCell ref="C23:D23"/>
    <mergeCell ref="C24:D24"/>
    <mergeCell ref="C25:D25"/>
    <mergeCell ref="C26:D26"/>
    <mergeCell ref="C27:D27"/>
    <mergeCell ref="C28:D28"/>
    <mergeCell ref="C29:D29"/>
    <mergeCell ref="C30:D30"/>
    <mergeCell ref="E11:F11"/>
    <mergeCell ref="C11:D11"/>
    <mergeCell ref="C17:D17"/>
    <mergeCell ref="C12:D12"/>
    <mergeCell ref="C13:D13"/>
    <mergeCell ref="C14:D14"/>
    <mergeCell ref="C15:D15"/>
    <mergeCell ref="C16:D16"/>
    <mergeCell ref="E14:F14"/>
    <mergeCell ref="E13:F13"/>
    <mergeCell ref="E12:F12"/>
  </mergeCells>
  <phoneticPr fontId="2" type="noConversion"/>
  <conditionalFormatting sqref="C3:H3">
    <cfRule type="expression" dxfId="85" priority="9" stopIfTrue="1">
      <formula>DAY(C3)&gt;8</formula>
    </cfRule>
  </conditionalFormatting>
  <conditionalFormatting sqref="C7:I8">
    <cfRule type="expression" dxfId="84" priority="8" stopIfTrue="1">
      <formula>AND(DAY(C7)&gt;=1,DAY(C7)&lt;=15)</formula>
    </cfRule>
  </conditionalFormatting>
  <conditionalFormatting sqref="C3:I8">
    <cfRule type="expression" dxfId="83" priority="20">
      <formula>VLOOKUP(DAY(C3),AssignmentDays,1,FALSE)=DAY(C3)</formula>
    </cfRule>
  </conditionalFormatting>
  <conditionalFormatting sqref="B12:I12 B14:I14 B16:I16 B18:I18 B20:I20 B22:I22 B24:I24 B26:I26 B28:I28 B30:I30">
    <cfRule type="expression" dxfId="82" priority="6">
      <formula>B12&lt;&gt;""</formula>
    </cfRule>
  </conditionalFormatting>
  <conditionalFormatting sqref="B13:I13 B15:I15 B17:I17 B19:I19 B21:I21 B23:I23 B25:I25 B27:I27 B29:I29 B31:I31">
    <cfRule type="expression" dxfId="81" priority="4">
      <formula>B13&lt;&gt;""</formula>
    </cfRule>
  </conditionalFormatting>
  <conditionalFormatting sqref="B13:I13 B15:I15 B17:I17 B19:I19 B21:I21 B23:I23 B25:I25 B27:I27 B29:I29">
    <cfRule type="expression" dxfId="80" priority="3">
      <formula>COLUMN(B12)&gt;=2</formula>
    </cfRule>
  </conditionalFormatting>
  <conditionalFormatting sqref="B12:I31">
    <cfRule type="expression" dxfId="79" priority="1">
      <formula>COLUMN(B11)&gt;2</formula>
    </cfRule>
  </conditionalFormatting>
  <dataValidations xWindow="32" yWindow="266" count="13">
    <dataValidation allowBlank="1" showInputMessage="1" showErrorMessage="1" prompt="Entrez l’année dans cette cellule" sqref="B1"/>
    <dataValidation allowBlank="1" showInputMessage="1" showErrorMessage="1" prompt="Préparez un emploi du temps hebdomadaire, puis créez une liste de devoirs dans cette feuille de calcul. Les entrées de la liste de devoirs sont automatiquement en surbrillance dans le calendrier mensuel. Entrez l’année du calendrier dans la cellule B1" sqref="A1"/>
    <dataValidation allowBlank="1" showInputMessage="1" showErrorMessage="1" prompt="Le calendrier de janvier met automatiquement en surbrillance les entrées de la liste de devoirs pour le mois. Les polices plus foncées indiquent les devoirs. Les polices plus claires indiquent les jours du mois précédent ou suivant" sqref="B2"/>
    <dataValidation allowBlank="1" showInputMessage="1" showErrorMessage="1" prompt="Les cellules C2 à I2 contiennent les jours de la semaine" sqref="C2"/>
    <dataValidation allowBlank="1" showInputMessage="1" showErrorMessage="1" prompt="Si cette cellule ne contient pas le numéro 1, il s’agit alors d’un jour du mois précédent. Les cellules C3 à I8 contiennent les dates du mois en cours." sqref="C3"/>
    <dataValidation allowBlank="1" showInputMessage="1" showErrorMessage="1" prompt="Entrez l’heure de votre cours, puis, dans la ligne en dessous, le nom du cours pour chaque jour de la semaine dans les colonnes B à I. Répétez ces étapes pour les autres cours dans les lignes suivantes" sqref="B10"/>
    <dataValidation allowBlank="1" showInputMessage="1" showErrorMessage="1" prompt="Entrez la matière dans cette ligne des colonnes B à I" sqref="B13"/>
    <dataValidation allowBlank="1" showInputMessage="1" showErrorMessage="1" prompt="Entrez dans cette colonne la date du devoir correspondant au jour de la semaine dans la colonne J. Cette date apparaîtra en surbrillance dans le calendrier à gauche" sqref="K1"/>
    <dataValidation allowBlank="1" showInputMessage="1" showErrorMessage="1" prompt="Entrez l’heure dans cette ligne pour les colonnes B à I" sqref="B12"/>
    <dataValidation allowBlank="1" showInputMessage="1" showErrorMessage="1" prompt="Entrez dans cette colonne les détails du devoir associé au jour de la semaine dans la colonne J et à la date dans la colonne K pour le mois indiqué à gauche" sqref="L1"/>
    <dataValidation allowBlank="1" showInputMessage="1" showErrorMessage="1" prompt="Si les nombres de cette ligne sont inférieurs au nombre précédent ou à la ligne de nombres précédente, il s’agit des dates du mois suivant" sqref="C8"/>
    <dataValidation allowBlank="1" showInputMessage="1" showErrorMessage="1" prompt="Cette colonne regroupe les jours de la semaine. 6 lignes sont destinées aux devoirs pour chaque jour du mois. Insérez des lignes pour ajouter des devoirs. Les éléments apparaîtront en surbrillance dans le calendrier à gauche" sqref="J1"/>
    <dataValidation allowBlank="1" showInputMessage="1" showErrorMessage="1" prompt="Les jours de la semaine figurent dans cette ligne, du lundi au vendredi" sqref="B11"/>
  </dataValidations>
  <printOptions horizontalCentered="1" verticalCentered="1"/>
  <pageMargins left="0.5" right="0.5" top="0.5" bottom="0.5" header="0.3" footer="0.3"/>
  <pageSetup paperSize="9" scale="57" orientation="landscape" r:id="rId1"/>
  <headerFooter differentFirst="1">
    <oddFooter>Page &amp;P of &amp;N</oddFooter>
  </headerFooter>
  <tableParts count="1">
    <tablePart r:id="rId2"/>
  </tablePart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sheetPr>
    <tabColor theme="4"/>
    <pageSetUpPr fitToPage="1"/>
  </sheetPr>
  <dimension ref="A1:L31"/>
  <sheetViews>
    <sheetView showGridLines="0" zoomScaleNormal="100" zoomScalePageLayoutView="84" workbookViewId="0"/>
  </sheetViews>
  <sheetFormatPr baseColWidth="10" defaultColWidth="8.625" defaultRowHeight="30" customHeight="1"/>
  <cols>
    <col min="1" max="1" width="2.625" style="2" customWidth="1"/>
    <col min="2" max="2" width="20.625" style="24" customWidth="1"/>
    <col min="3" max="8" width="10.625" style="2" customWidth="1"/>
    <col min="9" max="9" width="20.625" style="2" customWidth="1"/>
    <col min="10" max="10" width="10.625" style="24" customWidth="1"/>
    <col min="11" max="11" width="10.625" style="8" customWidth="1"/>
    <col min="12" max="12" width="70.625" style="2" customWidth="1"/>
    <col min="13" max="13" width="2.625" customWidth="1"/>
  </cols>
  <sheetData>
    <row r="1" spans="1:12" ht="30" customHeight="1">
      <c r="A1" s="24"/>
      <c r="B1" s="18">
        <f>Année</f>
        <v>2021</v>
      </c>
      <c r="J1" s="28" t="s">
        <v>0</v>
      </c>
      <c r="K1" s="28" t="s">
        <v>23</v>
      </c>
      <c r="L1" s="17" t="s">
        <v>24</v>
      </c>
    </row>
    <row r="2" spans="1:12" ht="30" customHeight="1">
      <c r="A2" s="19"/>
      <c r="B2" s="48" t="s">
        <v>36</v>
      </c>
      <c r="C2" s="13" t="s">
        <v>5</v>
      </c>
      <c r="D2" s="13" t="s">
        <v>13</v>
      </c>
      <c r="E2" s="13" t="s">
        <v>18</v>
      </c>
      <c r="F2" s="13" t="s">
        <v>19</v>
      </c>
      <c r="G2" s="13" t="s">
        <v>20</v>
      </c>
      <c r="H2" s="13" t="s">
        <v>21</v>
      </c>
      <c r="I2" s="13" t="s">
        <v>22</v>
      </c>
      <c r="J2" s="16" t="s">
        <v>5</v>
      </c>
      <c r="K2" s="30"/>
      <c r="L2" s="7"/>
    </row>
    <row r="3" spans="1:12" ht="30" customHeight="1">
      <c r="A3" s="19"/>
      <c r="C3" s="52">
        <f>IF(DAY(OctSun1)=1,OctSun1-6,OctSun1+1)</f>
        <v>44466</v>
      </c>
      <c r="D3" s="52">
        <f>IF(DAY(OctSun1)=1,OctSun1-5,OctSun1+2)</f>
        <v>44467</v>
      </c>
      <c r="E3" s="52">
        <f>IF(DAY(OctSun1)=1,OctSun1-4,OctSun1+3)</f>
        <v>44468</v>
      </c>
      <c r="F3" s="52">
        <f>IF(DAY(OctSun1)=1,OctSun1-3,OctSun1+4)</f>
        <v>44469</v>
      </c>
      <c r="G3" s="52">
        <f>IF(DAY(OctSun1)=1,OctSun1-2,OctSun1+5)</f>
        <v>44470</v>
      </c>
      <c r="H3" s="52">
        <f>IF(DAY(OctSun1)=1,OctSun1-1,OctSun1+6)</f>
        <v>44471</v>
      </c>
      <c r="I3" s="52">
        <f>IF(DAY(OctSun1)=1,OctSun1,OctSun1+7)</f>
        <v>44472</v>
      </c>
      <c r="J3" s="16"/>
      <c r="K3" s="3"/>
      <c r="L3" s="10"/>
    </row>
    <row r="4" spans="1:12" ht="30" customHeight="1">
      <c r="A4" s="19"/>
      <c r="C4" s="52">
        <f>IF(DAY(OctSun1)=1,OctSun1+1,OctSun1+8)</f>
        <v>44473</v>
      </c>
      <c r="D4" s="52">
        <f>IF(DAY(OctSun1)=1,OctSun1+2,OctSun1+9)</f>
        <v>44474</v>
      </c>
      <c r="E4" s="52">
        <f>IF(DAY(OctSun1)=1,OctSun1+3,OctSun1+10)</f>
        <v>44475</v>
      </c>
      <c r="F4" s="52">
        <f>IF(DAY(OctSun1)=1,OctSun1+4,OctSun1+11)</f>
        <v>44476</v>
      </c>
      <c r="G4" s="52">
        <f>IF(DAY(OctSun1)=1,OctSun1+5,OctSun1+12)</f>
        <v>44477</v>
      </c>
      <c r="H4" s="52">
        <f>IF(DAY(OctSun1)=1,OctSun1+6,OctSun1+13)</f>
        <v>44478</v>
      </c>
      <c r="I4" s="52">
        <f>IF(DAY(OctSun1)=1,OctSun1+7,OctSun1+14)</f>
        <v>44479</v>
      </c>
      <c r="J4" s="16"/>
      <c r="K4" s="3"/>
      <c r="L4" s="10"/>
    </row>
    <row r="5" spans="1:12" ht="30" customHeight="1">
      <c r="A5" s="19"/>
      <c r="C5" s="52">
        <f>IF(DAY(OctSun1)=1,OctSun1+8,OctSun1+15)</f>
        <v>44480</v>
      </c>
      <c r="D5" s="52">
        <f>IF(DAY(OctSun1)=1,OctSun1+9,OctSun1+16)</f>
        <v>44481</v>
      </c>
      <c r="E5" s="52">
        <f>IF(DAY(OctSun1)=1,OctSun1+10,OctSun1+17)</f>
        <v>44482</v>
      </c>
      <c r="F5" s="52">
        <f>IF(DAY(OctSun1)=1,OctSun1+11,OctSun1+18)</f>
        <v>44483</v>
      </c>
      <c r="G5" s="52">
        <f>IF(DAY(OctSun1)=1,OctSun1+12,OctSun1+19)</f>
        <v>44484</v>
      </c>
      <c r="H5" s="52">
        <f>IF(DAY(OctSun1)=1,OctSun1+13,OctSun1+20)</f>
        <v>44485</v>
      </c>
      <c r="I5" s="52">
        <f>IF(DAY(OctSun1)=1,OctSun1+14,OctSun1+21)</f>
        <v>44486</v>
      </c>
      <c r="J5" s="16"/>
      <c r="K5" s="3"/>
      <c r="L5" s="10"/>
    </row>
    <row r="6" spans="1:12" ht="30" customHeight="1">
      <c r="A6" s="19"/>
      <c r="C6" s="52">
        <f>IF(DAY(OctSun1)=1,OctSun1+15,OctSun1+22)</f>
        <v>44487</v>
      </c>
      <c r="D6" s="52">
        <f>IF(DAY(OctSun1)=1,OctSun1+16,OctSun1+23)</f>
        <v>44488</v>
      </c>
      <c r="E6" s="52">
        <f>IF(DAY(OctSun1)=1,OctSun1+17,OctSun1+24)</f>
        <v>44489</v>
      </c>
      <c r="F6" s="52">
        <f>IF(DAY(OctSun1)=1,OctSun1+18,OctSun1+25)</f>
        <v>44490</v>
      </c>
      <c r="G6" s="52">
        <f>IF(DAY(OctSun1)=1,OctSun1+19,OctSun1+26)</f>
        <v>44491</v>
      </c>
      <c r="H6" s="52">
        <f>IF(DAY(OctSun1)=1,OctSun1+20,OctSun1+27)</f>
        <v>44492</v>
      </c>
      <c r="I6" s="52">
        <f>IF(DAY(OctSun1)=1,OctSun1+21,OctSun1+28)</f>
        <v>44493</v>
      </c>
      <c r="J6" s="16"/>
      <c r="K6" s="3"/>
      <c r="L6" s="10"/>
    </row>
    <row r="7" spans="1:12" ht="30" customHeight="1">
      <c r="A7" s="19"/>
      <c r="C7" s="52">
        <f>IF(DAY(OctSun1)=1,OctSun1+22,OctSun1+29)</f>
        <v>44494</v>
      </c>
      <c r="D7" s="52">
        <f>IF(DAY(OctSun1)=1,OctSun1+23,OctSun1+30)</f>
        <v>44495</v>
      </c>
      <c r="E7" s="52">
        <f>IF(DAY(OctSun1)=1,OctSun1+24,OctSun1+31)</f>
        <v>44496</v>
      </c>
      <c r="F7" s="52">
        <f>IF(DAY(OctSun1)=1,OctSun1+25,OctSun1+32)</f>
        <v>44497</v>
      </c>
      <c r="G7" s="52">
        <f>IF(DAY(OctSun1)=1,OctSun1+26,OctSun1+33)</f>
        <v>44498</v>
      </c>
      <c r="H7" s="52">
        <f>IF(DAY(OctSun1)=1,OctSun1+27,OctSun1+34)</f>
        <v>44499</v>
      </c>
      <c r="I7" s="52">
        <f>IF(DAY(OctSun1)=1,OctSun1+28,OctSun1+35)</f>
        <v>44500</v>
      </c>
      <c r="J7" s="1"/>
      <c r="K7" s="31"/>
      <c r="L7" s="26"/>
    </row>
    <row r="8" spans="1:12" ht="30" customHeight="1">
      <c r="A8" s="19"/>
      <c r="B8" s="25"/>
      <c r="C8" s="52">
        <f>IF(DAY(OctSun1)=1,OctSun1+29,OctSun1+36)</f>
        <v>44501</v>
      </c>
      <c r="D8" s="52">
        <f>IF(DAY(OctSun1)=1,OctSun1+30,OctSun1+37)</f>
        <v>44502</v>
      </c>
      <c r="E8" s="52">
        <f>IF(DAY(OctSun1)=1,OctSun1+31,OctSun1+38)</f>
        <v>44503</v>
      </c>
      <c r="F8" s="52">
        <f>IF(DAY(OctSun1)=1,OctSun1+32,OctSun1+39)</f>
        <v>44504</v>
      </c>
      <c r="G8" s="52">
        <f>IF(DAY(OctSun1)=1,OctSun1+33,OctSun1+40)</f>
        <v>44505</v>
      </c>
      <c r="H8" s="52">
        <f>IF(DAY(OctSun1)=1,OctSun1+34,OctSun1+41)</f>
        <v>44506</v>
      </c>
      <c r="I8" s="52">
        <f>IF(DAY(OctSun1)=1,OctSun1+35,OctSun1+42)</f>
        <v>44507</v>
      </c>
      <c r="J8" s="16" t="s">
        <v>13</v>
      </c>
      <c r="K8" s="30"/>
      <c r="L8" s="10"/>
    </row>
    <row r="9" spans="1:12" ht="30" customHeight="1">
      <c r="A9" s="19"/>
      <c r="C9" s="11"/>
      <c r="D9" s="11"/>
      <c r="E9" s="11"/>
      <c r="F9" s="11"/>
      <c r="G9" s="11"/>
      <c r="H9" s="11"/>
      <c r="I9" s="11"/>
      <c r="J9" s="16"/>
      <c r="K9" s="3"/>
      <c r="L9" s="10"/>
    </row>
    <row r="10" spans="1:12" ht="30" customHeight="1">
      <c r="A10" s="19"/>
      <c r="B10" s="23" t="s">
        <v>4</v>
      </c>
      <c r="C10" s="15"/>
      <c r="D10" s="15"/>
      <c r="E10" s="15"/>
      <c r="F10" s="15"/>
      <c r="G10" s="15"/>
      <c r="H10" s="15"/>
      <c r="I10" s="15"/>
      <c r="J10" s="16"/>
      <c r="K10" s="3"/>
      <c r="L10" s="10"/>
    </row>
    <row r="11" spans="1:12" ht="30" customHeight="1">
      <c r="A11" s="35" t="s">
        <v>0</v>
      </c>
      <c r="B11" s="34" t="s">
        <v>5</v>
      </c>
      <c r="C11" s="58" t="s">
        <v>13</v>
      </c>
      <c r="D11" s="59"/>
      <c r="E11" s="58" t="s">
        <v>18</v>
      </c>
      <c r="F11" s="59"/>
      <c r="G11" s="58" t="s">
        <v>19</v>
      </c>
      <c r="H11" s="59"/>
      <c r="I11" s="9" t="s">
        <v>20</v>
      </c>
      <c r="J11" s="16"/>
      <c r="K11" s="3"/>
      <c r="L11" s="10"/>
    </row>
    <row r="12" spans="1:12" ht="30" customHeight="1">
      <c r="A12" s="35" t="s">
        <v>1</v>
      </c>
      <c r="B12" s="54" t="s">
        <v>6</v>
      </c>
      <c r="C12" s="63"/>
      <c r="D12" s="63"/>
      <c r="E12" s="63" t="s">
        <v>6</v>
      </c>
      <c r="F12" s="63"/>
      <c r="G12" s="63"/>
      <c r="H12" s="63"/>
      <c r="I12" s="56" t="s">
        <v>6</v>
      </c>
      <c r="J12" s="16"/>
      <c r="K12" s="3"/>
      <c r="L12" s="10"/>
    </row>
    <row r="13" spans="1:12" ht="30" customHeight="1">
      <c r="A13" s="35" t="s">
        <v>2</v>
      </c>
      <c r="B13" s="36" t="s">
        <v>7</v>
      </c>
      <c r="C13" s="60"/>
      <c r="D13" s="60"/>
      <c r="E13" s="60" t="s">
        <v>7</v>
      </c>
      <c r="F13" s="60"/>
      <c r="G13" s="60"/>
      <c r="H13" s="60"/>
      <c r="I13" s="41" t="s">
        <v>7</v>
      </c>
      <c r="J13" s="1"/>
      <c r="K13" s="31"/>
      <c r="L13" s="26"/>
    </row>
    <row r="14" spans="1:12" ht="30" customHeight="1">
      <c r="A14" s="35" t="s">
        <v>1</v>
      </c>
      <c r="B14" s="54"/>
      <c r="C14" s="63" t="s">
        <v>14</v>
      </c>
      <c r="D14" s="63"/>
      <c r="E14" s="63"/>
      <c r="F14" s="63"/>
      <c r="G14" s="63" t="s">
        <v>14</v>
      </c>
      <c r="H14" s="63"/>
      <c r="I14" s="56"/>
      <c r="J14" s="16" t="s">
        <v>18</v>
      </c>
      <c r="K14" s="30"/>
      <c r="L14" s="10"/>
    </row>
    <row r="15" spans="1:12" ht="30" customHeight="1">
      <c r="A15" s="35" t="s">
        <v>2</v>
      </c>
      <c r="B15" s="36"/>
      <c r="C15" s="60" t="s">
        <v>15</v>
      </c>
      <c r="D15" s="60"/>
      <c r="E15" s="60"/>
      <c r="F15" s="60"/>
      <c r="G15" s="60" t="s">
        <v>15</v>
      </c>
      <c r="H15" s="60"/>
      <c r="I15" s="41"/>
      <c r="J15" s="16"/>
      <c r="K15" s="3"/>
      <c r="L15" s="10"/>
    </row>
    <row r="16" spans="1:12" ht="30" customHeight="1">
      <c r="A16" s="35" t="s">
        <v>1</v>
      </c>
      <c r="B16" s="54" t="s">
        <v>8</v>
      </c>
      <c r="C16" s="63"/>
      <c r="D16" s="63"/>
      <c r="E16" s="63" t="s">
        <v>8</v>
      </c>
      <c r="F16" s="63"/>
      <c r="G16" s="63"/>
      <c r="H16" s="63"/>
      <c r="I16" s="57" t="s">
        <v>8</v>
      </c>
      <c r="J16" s="16"/>
      <c r="K16" s="3"/>
      <c r="L16" s="10"/>
    </row>
    <row r="17" spans="1:12" ht="30" customHeight="1">
      <c r="A17" s="35" t="s">
        <v>2</v>
      </c>
      <c r="B17" s="36" t="s">
        <v>9</v>
      </c>
      <c r="C17" s="60"/>
      <c r="D17" s="60"/>
      <c r="E17" s="60" t="s">
        <v>9</v>
      </c>
      <c r="F17" s="60"/>
      <c r="G17" s="60"/>
      <c r="H17" s="60"/>
      <c r="I17" s="41" t="s">
        <v>9</v>
      </c>
      <c r="J17" s="16"/>
      <c r="K17" s="3"/>
      <c r="L17" s="10"/>
    </row>
    <row r="18" spans="1:12" ht="30" customHeight="1">
      <c r="A18" s="35" t="s">
        <v>1</v>
      </c>
      <c r="B18" s="54"/>
      <c r="C18" s="63"/>
      <c r="D18" s="63"/>
      <c r="E18" s="63"/>
      <c r="F18" s="63"/>
      <c r="G18" s="63"/>
      <c r="H18" s="63"/>
      <c r="I18" s="56"/>
      <c r="J18" s="16"/>
      <c r="K18" s="3"/>
      <c r="L18" s="10"/>
    </row>
    <row r="19" spans="1:12" ht="30" customHeight="1">
      <c r="A19" s="35" t="s">
        <v>2</v>
      </c>
      <c r="B19" s="36"/>
      <c r="C19" s="60"/>
      <c r="D19" s="60"/>
      <c r="E19" s="60"/>
      <c r="F19" s="60"/>
      <c r="G19" s="60"/>
      <c r="H19" s="60"/>
      <c r="I19" s="42"/>
      <c r="J19" s="1"/>
      <c r="K19" s="31"/>
      <c r="L19" s="32"/>
    </row>
    <row r="20" spans="1:12" ht="30" customHeight="1">
      <c r="A20" s="35" t="s">
        <v>1</v>
      </c>
      <c r="B20" s="54"/>
      <c r="C20" s="63"/>
      <c r="D20" s="63"/>
      <c r="E20" s="63"/>
      <c r="F20" s="63"/>
      <c r="G20" s="63"/>
      <c r="H20" s="63"/>
      <c r="I20" s="56"/>
      <c r="J20" s="16" t="s">
        <v>19</v>
      </c>
      <c r="K20" s="30"/>
      <c r="L20" s="10"/>
    </row>
    <row r="21" spans="1:12" ht="30" customHeight="1">
      <c r="A21" s="35" t="s">
        <v>2</v>
      </c>
      <c r="B21" s="36"/>
      <c r="C21" s="60"/>
      <c r="D21" s="60"/>
      <c r="E21" s="60"/>
      <c r="F21" s="60"/>
      <c r="G21" s="60"/>
      <c r="H21" s="60"/>
      <c r="I21" s="41"/>
      <c r="J21" s="16"/>
      <c r="K21" s="3"/>
      <c r="L21" s="10"/>
    </row>
    <row r="22" spans="1:12" ht="30" customHeight="1">
      <c r="A22" s="35" t="s">
        <v>1</v>
      </c>
      <c r="B22" s="54"/>
      <c r="C22" s="63"/>
      <c r="D22" s="63"/>
      <c r="E22" s="63"/>
      <c r="F22" s="63"/>
      <c r="G22" s="63"/>
      <c r="H22" s="63"/>
      <c r="I22" s="56"/>
      <c r="J22" s="16"/>
      <c r="K22" s="3"/>
      <c r="L22" s="10"/>
    </row>
    <row r="23" spans="1:12" ht="30" customHeight="1">
      <c r="A23" s="35" t="s">
        <v>2</v>
      </c>
      <c r="B23" s="36"/>
      <c r="C23" s="60"/>
      <c r="D23" s="60"/>
      <c r="E23" s="60"/>
      <c r="F23" s="60"/>
      <c r="G23" s="60"/>
      <c r="H23" s="60"/>
      <c r="I23" s="41"/>
      <c r="J23" s="16"/>
      <c r="K23" s="3"/>
      <c r="L23" s="10"/>
    </row>
    <row r="24" spans="1:12" ht="30" customHeight="1">
      <c r="A24" s="35" t="s">
        <v>1</v>
      </c>
      <c r="B24" s="54" t="s">
        <v>10</v>
      </c>
      <c r="C24" s="63"/>
      <c r="D24" s="63"/>
      <c r="E24" s="63" t="s">
        <v>10</v>
      </c>
      <c r="F24" s="63"/>
      <c r="G24" s="63"/>
      <c r="H24" s="63"/>
      <c r="I24" s="56" t="s">
        <v>10</v>
      </c>
      <c r="J24" s="16"/>
      <c r="K24" s="3"/>
      <c r="L24" s="10"/>
    </row>
    <row r="25" spans="1:12" ht="30" customHeight="1">
      <c r="A25" s="35" t="s">
        <v>2</v>
      </c>
      <c r="B25" s="36" t="s">
        <v>11</v>
      </c>
      <c r="C25" s="60"/>
      <c r="D25" s="60"/>
      <c r="E25" s="60" t="s">
        <v>11</v>
      </c>
      <c r="F25" s="60"/>
      <c r="G25" s="60"/>
      <c r="H25" s="60"/>
      <c r="I25" s="41" t="s">
        <v>11</v>
      </c>
      <c r="J25" s="1"/>
      <c r="K25" s="31"/>
      <c r="L25" s="32"/>
    </row>
    <row r="26" spans="1:12" ht="30" customHeight="1">
      <c r="A26" s="35" t="s">
        <v>1</v>
      </c>
      <c r="B26" s="54"/>
      <c r="C26" s="63"/>
      <c r="D26" s="63"/>
      <c r="E26" s="63"/>
      <c r="F26" s="63"/>
      <c r="G26" s="63"/>
      <c r="H26" s="63"/>
      <c r="I26" s="56"/>
      <c r="J26" s="16" t="s">
        <v>20</v>
      </c>
      <c r="K26" s="30"/>
      <c r="L26" s="10"/>
    </row>
    <row r="27" spans="1:12" ht="30" customHeight="1">
      <c r="A27" s="35" t="s">
        <v>2</v>
      </c>
      <c r="B27" s="36"/>
      <c r="C27" s="60"/>
      <c r="D27" s="60"/>
      <c r="E27" s="60"/>
      <c r="F27" s="60"/>
      <c r="G27" s="60"/>
      <c r="H27" s="60"/>
      <c r="I27" s="41"/>
      <c r="J27" s="16"/>
      <c r="K27" s="3"/>
      <c r="L27" s="10"/>
    </row>
    <row r="28" spans="1:12" ht="30" customHeight="1">
      <c r="A28" s="35" t="s">
        <v>1</v>
      </c>
      <c r="B28" s="54"/>
      <c r="C28" s="63" t="s">
        <v>16</v>
      </c>
      <c r="D28" s="63"/>
      <c r="E28" s="63"/>
      <c r="F28" s="63"/>
      <c r="G28" s="63" t="s">
        <v>16</v>
      </c>
      <c r="H28" s="63"/>
      <c r="I28" s="56"/>
      <c r="J28" s="16"/>
      <c r="K28" s="3"/>
      <c r="L28" s="10"/>
    </row>
    <row r="29" spans="1:12" ht="30" customHeight="1">
      <c r="A29" s="35" t="s">
        <v>2</v>
      </c>
      <c r="B29" s="36"/>
      <c r="C29" s="60" t="s">
        <v>17</v>
      </c>
      <c r="D29" s="60"/>
      <c r="E29" s="60"/>
      <c r="F29" s="60"/>
      <c r="G29" s="60" t="s">
        <v>17</v>
      </c>
      <c r="H29" s="60"/>
      <c r="I29" s="41"/>
      <c r="J29" s="16"/>
      <c r="K29" s="3"/>
      <c r="L29" s="10"/>
    </row>
    <row r="30" spans="1:12" ht="30" customHeight="1">
      <c r="A30" s="35" t="s">
        <v>1</v>
      </c>
      <c r="B30" s="54"/>
      <c r="C30" s="63"/>
      <c r="D30" s="63"/>
      <c r="E30" s="63"/>
      <c r="F30" s="63"/>
      <c r="G30" s="63"/>
      <c r="H30" s="63"/>
      <c r="I30" s="56"/>
      <c r="J30" s="16"/>
      <c r="K30" s="3"/>
      <c r="L30" s="10"/>
    </row>
    <row r="31" spans="1:12" ht="30" customHeight="1">
      <c r="A31" s="35" t="s">
        <v>2</v>
      </c>
      <c r="B31" s="39"/>
      <c r="C31" s="62"/>
      <c r="D31" s="62"/>
      <c r="E31" s="62"/>
      <c r="F31" s="62"/>
      <c r="G31" s="62"/>
      <c r="H31" s="62"/>
      <c r="I31" s="40"/>
      <c r="J31" s="16"/>
      <c r="K31" s="27"/>
      <c r="L31" s="49"/>
    </row>
  </sheetData>
  <mergeCells count="63">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31:D31"/>
    <mergeCell ref="E31:F31"/>
    <mergeCell ref="G31:H31"/>
    <mergeCell ref="C29:D29"/>
    <mergeCell ref="E29:F29"/>
    <mergeCell ref="G29:H29"/>
    <mergeCell ref="C30:D30"/>
    <mergeCell ref="E30:F30"/>
    <mergeCell ref="G30:H30"/>
  </mergeCells>
  <phoneticPr fontId="24"/>
  <conditionalFormatting sqref="C3:H3">
    <cfRule type="expression" dxfId="22" priority="8" stopIfTrue="1">
      <formula>DAY(C3)&gt;8</formula>
    </cfRule>
  </conditionalFormatting>
  <conditionalFormatting sqref="C7:I8">
    <cfRule type="expression" dxfId="21" priority="7" stopIfTrue="1">
      <formula>AND(DAY(C7)&gt;=1,DAY(C7)&lt;=15)</formula>
    </cfRule>
  </conditionalFormatting>
  <conditionalFormatting sqref="C3:I8">
    <cfRule type="expression" dxfId="20" priority="9">
      <formula>VLOOKUP(DAY(C3),AssignmentDays,1,FALSE)=DAY(C3)</formula>
    </cfRule>
  </conditionalFormatting>
  <conditionalFormatting sqref="B13:I13 B15:I15 B17:I17 B19:I19 B21:I21 B23:I23 B25:I25 B27:I27 B29:I29 B31:I31">
    <cfRule type="expression" dxfId="19" priority="6">
      <formula>B13&lt;&gt;""</formula>
    </cfRule>
  </conditionalFormatting>
  <conditionalFormatting sqref="B12:I12 B14:I14 B16:I16 B18:I18 B20:I20 B22:I22 B24:I24 B26:I26 B28:I28 B30:I30">
    <cfRule type="expression" dxfId="18" priority="5">
      <formula>B12&lt;&gt;""</formula>
    </cfRule>
  </conditionalFormatting>
  <conditionalFormatting sqref="B13:I13 B15:I15 B17:I17 B19:I19 B21:I21 B23:I23 B25:I25 B27:I27 B29:I29">
    <cfRule type="expression" dxfId="17" priority="4">
      <formula>COLUMN(B11)&gt;2</formula>
    </cfRule>
    <cfRule type="expression" dxfId="16" priority="2">
      <formula>COLUMN(B13)&gt;=2</formula>
    </cfRule>
  </conditionalFormatting>
  <conditionalFormatting sqref="B31:I31">
    <cfRule type="expression" dxfId="15" priority="3">
      <formula>COLUMN(B12)&gt;2</formula>
    </cfRule>
  </conditionalFormatting>
  <conditionalFormatting sqref="B12:I31">
    <cfRule type="expression" dxfId="14" priority="1">
      <formula>COLUMN(B12)&gt;2</formula>
    </cfRule>
  </conditionalFormatting>
  <dataValidations count="13">
    <dataValidation allowBlank="1" showInputMessage="1" showErrorMessage="1" prompt="Le calendrier d’octobre met automatiquement en surbrillance les entrées de la liste de devoirs pour le mois. Les polices plus foncées indiquent les devoirs. Les polices plus claires indiquent les jours du mois précédent ou suivant" sqref="B2"/>
    <dataValidation allowBlank="1" showInputMessage="1" showErrorMessage="1" prompt="Année calendaire mise à jour automatiquement. Pour modifier l’année, mettez à jour la cellule B1 sur la feuille de calcul de janvier" sqref="B1"/>
    <dataValidation allowBlank="1" showInputMessage="1" showErrorMessage="1" prompt="Préparez un emploi du temps hebdomadaire, puis créez une liste de devoirs dans cette feuille de calcul. Les devoirs sont automatiquement mis en surbrillance dans le calendrier mensuel pour l’année entrée en B1 sur la feuille de calcul Jan" sqref="A1"/>
    <dataValidation allowBlank="1" showInputMessage="1" showErrorMessage="1" prompt="Les cellules C2 à I2 contiennent les jours de la semaine" sqref="C2"/>
    <dataValidation allowBlank="1" showInputMessage="1" showErrorMessage="1" prompt="Si cette cellule ne contient pas le numéro 1, il s’agit alors d’un jour du mois précédent. Les cellules C3 à I8 contiennent les dates du mois en cours." sqref="C3"/>
    <dataValidation allowBlank="1" showInputMessage="1" showErrorMessage="1" prompt="Si les nombres de cette ligne sont inférieurs au nombre précédent ou à la ligne de nombres précédente, il s’agit des dates du mois suivant" sqref="C8"/>
    <dataValidation allowBlank="1" showInputMessage="1" showErrorMessage="1" prompt="Entrez l’heure dans cette ligne pour les colonnes B à I" sqref="B12"/>
    <dataValidation allowBlank="1" showInputMessage="1" showErrorMessage="1" prompt="Entrez la matière dans cette ligne des colonnes B à I" sqref="B13"/>
    <dataValidation allowBlank="1" showInputMessage="1" showErrorMessage="1" prompt="Cette colonne regroupe les jours de la semaine. 6 lignes sont destinées aux devoirs pour chaque jour du mois. Insérez des lignes pour ajouter des devoirs. Les éléments apparaîtront en surbrillance dans le calendrier à gauche" sqref="J1"/>
    <dataValidation allowBlank="1" showInputMessage="1" showErrorMessage="1" prompt="Entrez dans cette colonne les détails du devoir associé au jour de la semaine dans la colonne J et à la date dans la colonne K pour le mois indiqué à gauche" sqref="L1"/>
    <dataValidation allowBlank="1" showInputMessage="1" showErrorMessage="1" prompt="Entrez dans cette colonne la date du devoir correspondant au jour de la semaine dans la colonne J. Cette date apparaîtra en surbrillance dans le calendrier à gauche" sqref="K1"/>
    <dataValidation allowBlank="1" showInputMessage="1" showErrorMessage="1" prompt="Les jours de la semaine figurent dans cette ligne, du lundi au vendredi" sqref="B11"/>
    <dataValidation allowBlank="1" showInputMessage="1" showErrorMessage="1" prompt="Entrez l’heure de votre cours et, dans la ligne en dessous, le nom du cours pour chaque jour de la semaine dans les colonnes B à I. Répétez ces étapes pour les autres cours dans les lignes suivantes" sqref="B10"/>
  </dataValidations>
  <printOptions horizontalCentered="1" verticalCentered="1"/>
  <pageMargins left="0.5" right="0.5" top="0.5" bottom="0.5" header="0.3" footer="0.3"/>
  <pageSetup paperSize="9" scale="57" orientation="landscape" r:id="rId1"/>
  <headerFooter differentFirst="1">
    <oddFooter>Page &amp;P of &amp;N</oddFooter>
  </headerFooter>
  <tableParts count="1">
    <tablePart r:id="rId2"/>
  </tableParts>
</worksheet>
</file>

<file path=xl/worksheets/sheet11.xml><?xml version="1.0" encoding="utf-8"?>
<worksheet xmlns="http://schemas.openxmlformats.org/spreadsheetml/2006/main" xmlns:r="http://schemas.openxmlformats.org/officeDocument/2006/relationships">
  <sheetPr>
    <tabColor theme="4"/>
    <pageSetUpPr fitToPage="1"/>
  </sheetPr>
  <dimension ref="A1:L31"/>
  <sheetViews>
    <sheetView showGridLines="0" zoomScaleNormal="100" zoomScalePageLayoutView="84" workbookViewId="0"/>
  </sheetViews>
  <sheetFormatPr baseColWidth="10" defaultColWidth="8.625" defaultRowHeight="30" customHeight="1"/>
  <cols>
    <col min="1" max="1" width="2.625" style="2" customWidth="1"/>
    <col min="2" max="2" width="20.625" style="24" customWidth="1"/>
    <col min="3" max="8" width="10.625" style="2" customWidth="1"/>
    <col min="9" max="9" width="20.625" style="2" customWidth="1"/>
    <col min="10" max="10" width="10.625" style="24" customWidth="1"/>
    <col min="11" max="11" width="10.625" style="8" customWidth="1"/>
    <col min="12" max="12" width="70.625" style="2" customWidth="1"/>
    <col min="13" max="13" width="2.625" customWidth="1"/>
  </cols>
  <sheetData>
    <row r="1" spans="1:12" ht="30" customHeight="1">
      <c r="A1" s="24"/>
      <c r="B1" s="18">
        <f>Année</f>
        <v>2021</v>
      </c>
      <c r="J1" s="28" t="s">
        <v>0</v>
      </c>
      <c r="K1" s="28" t="s">
        <v>23</v>
      </c>
      <c r="L1" s="17" t="s">
        <v>24</v>
      </c>
    </row>
    <row r="2" spans="1:12" ht="30" customHeight="1">
      <c r="A2" s="19"/>
      <c r="B2" s="48" t="s">
        <v>37</v>
      </c>
      <c r="C2" s="13" t="s">
        <v>5</v>
      </c>
      <c r="D2" s="13" t="s">
        <v>13</v>
      </c>
      <c r="E2" s="13" t="s">
        <v>18</v>
      </c>
      <c r="F2" s="13" t="s">
        <v>19</v>
      </c>
      <c r="G2" s="13" t="s">
        <v>20</v>
      </c>
      <c r="H2" s="13" t="s">
        <v>21</v>
      </c>
      <c r="I2" s="13" t="s">
        <v>22</v>
      </c>
      <c r="J2" s="16" t="s">
        <v>5</v>
      </c>
      <c r="K2" s="30"/>
      <c r="L2" s="7"/>
    </row>
    <row r="3" spans="1:12" ht="30" customHeight="1">
      <c r="A3" s="19"/>
      <c r="C3" s="52">
        <f>IF(DAY(NovSun1)=1,NovSun1-6,NovSun1+1)</f>
        <v>44501</v>
      </c>
      <c r="D3" s="52">
        <f>IF(DAY(NovSun1)=1,NovSun1-5,NovSun1+2)</f>
        <v>44502</v>
      </c>
      <c r="E3" s="52">
        <f>IF(DAY(NovSun1)=1,NovSun1-4,NovSun1+3)</f>
        <v>44503</v>
      </c>
      <c r="F3" s="52">
        <f>IF(DAY(NovSun1)=1,NovSun1-3,NovSun1+4)</f>
        <v>44504</v>
      </c>
      <c r="G3" s="52">
        <f>IF(DAY(NovSun1)=1,NovSun1-2,NovSun1+5)</f>
        <v>44505</v>
      </c>
      <c r="H3" s="52">
        <f>IF(DAY(NovSun1)=1,NovSun1-1,NovSun1+6)</f>
        <v>44506</v>
      </c>
      <c r="I3" s="52">
        <f>IF(DAY(NovSun1)=1,NovSun1,NovSun1+7)</f>
        <v>44507</v>
      </c>
      <c r="J3" s="16"/>
      <c r="K3" s="3"/>
      <c r="L3" s="10"/>
    </row>
    <row r="4" spans="1:12" ht="30" customHeight="1">
      <c r="A4" s="19"/>
      <c r="C4" s="52">
        <f>IF(DAY(NovSun1)=1,NovSun1+1,NovSun1+8)</f>
        <v>44508</v>
      </c>
      <c r="D4" s="52">
        <f>IF(DAY(NovSun1)=1,NovSun1+2,NovSun1+9)</f>
        <v>44509</v>
      </c>
      <c r="E4" s="52">
        <f>IF(DAY(NovSun1)=1,NovSun1+3,NovSun1+10)</f>
        <v>44510</v>
      </c>
      <c r="F4" s="52">
        <f>IF(DAY(NovSun1)=1,NovSun1+4,NovSun1+11)</f>
        <v>44511</v>
      </c>
      <c r="G4" s="52">
        <f>IF(DAY(NovSun1)=1,NovSun1+5,NovSun1+12)</f>
        <v>44512</v>
      </c>
      <c r="H4" s="52">
        <f>IF(DAY(NovSun1)=1,NovSun1+6,NovSun1+13)</f>
        <v>44513</v>
      </c>
      <c r="I4" s="52">
        <f>IF(DAY(NovSun1)=1,NovSun1+7,NovSun1+14)</f>
        <v>44514</v>
      </c>
      <c r="J4" s="16"/>
      <c r="K4" s="3"/>
      <c r="L4" s="10"/>
    </row>
    <row r="5" spans="1:12" ht="30" customHeight="1">
      <c r="A5" s="19"/>
      <c r="C5" s="52">
        <f>IF(DAY(NovSun1)=1,NovSun1+8,NovSun1+15)</f>
        <v>44515</v>
      </c>
      <c r="D5" s="52">
        <f>IF(DAY(NovSun1)=1,NovSun1+9,NovSun1+16)</f>
        <v>44516</v>
      </c>
      <c r="E5" s="52">
        <f>IF(DAY(NovSun1)=1,NovSun1+10,NovSun1+17)</f>
        <v>44517</v>
      </c>
      <c r="F5" s="52">
        <f>IF(DAY(NovSun1)=1,NovSun1+11,NovSun1+18)</f>
        <v>44518</v>
      </c>
      <c r="G5" s="52">
        <f>IF(DAY(NovSun1)=1,NovSun1+12,NovSun1+19)</f>
        <v>44519</v>
      </c>
      <c r="H5" s="52">
        <f>IF(DAY(NovSun1)=1,NovSun1+13,NovSun1+20)</f>
        <v>44520</v>
      </c>
      <c r="I5" s="52">
        <f>IF(DAY(NovSun1)=1,NovSun1+14,NovSun1+21)</f>
        <v>44521</v>
      </c>
      <c r="J5" s="16"/>
      <c r="K5" s="3"/>
      <c r="L5" s="10"/>
    </row>
    <row r="6" spans="1:12" ht="30" customHeight="1">
      <c r="A6" s="19"/>
      <c r="C6" s="52">
        <f>IF(DAY(NovSun1)=1,NovSun1+15,NovSun1+22)</f>
        <v>44522</v>
      </c>
      <c r="D6" s="52">
        <f>IF(DAY(NovSun1)=1,NovSun1+16,NovSun1+23)</f>
        <v>44523</v>
      </c>
      <c r="E6" s="52">
        <f>IF(DAY(NovSun1)=1,NovSun1+17,NovSun1+24)</f>
        <v>44524</v>
      </c>
      <c r="F6" s="52">
        <f>IF(DAY(NovSun1)=1,NovSun1+18,NovSun1+25)</f>
        <v>44525</v>
      </c>
      <c r="G6" s="52">
        <f>IF(DAY(NovSun1)=1,NovSun1+19,NovSun1+26)</f>
        <v>44526</v>
      </c>
      <c r="H6" s="52">
        <f>IF(DAY(NovSun1)=1,NovSun1+20,NovSun1+27)</f>
        <v>44527</v>
      </c>
      <c r="I6" s="52">
        <f>IF(DAY(NovSun1)=1,NovSun1+21,NovSun1+28)</f>
        <v>44528</v>
      </c>
      <c r="J6" s="16"/>
      <c r="K6" s="3"/>
      <c r="L6" s="10"/>
    </row>
    <row r="7" spans="1:12" ht="30" customHeight="1">
      <c r="A7" s="19"/>
      <c r="C7" s="52">
        <f>IF(DAY(NovSun1)=1,NovSun1+22,NovSun1+29)</f>
        <v>44529</v>
      </c>
      <c r="D7" s="52">
        <f>IF(DAY(NovSun1)=1,NovSun1+23,NovSun1+30)</f>
        <v>44530</v>
      </c>
      <c r="E7" s="52">
        <f>IF(DAY(NovSun1)=1,NovSun1+24,NovSun1+31)</f>
        <v>44531</v>
      </c>
      <c r="F7" s="52">
        <f>IF(DAY(NovSun1)=1,NovSun1+25,NovSun1+32)</f>
        <v>44532</v>
      </c>
      <c r="G7" s="52">
        <f>IF(DAY(NovSun1)=1,NovSun1+26,NovSun1+33)</f>
        <v>44533</v>
      </c>
      <c r="H7" s="52">
        <f>IF(DAY(NovSun1)=1,NovSun1+27,NovSun1+34)</f>
        <v>44534</v>
      </c>
      <c r="I7" s="52">
        <f>IF(DAY(NovSun1)=1,NovSun1+28,NovSun1+35)</f>
        <v>44535</v>
      </c>
      <c r="J7" s="1"/>
      <c r="K7" s="31"/>
      <c r="L7" s="26"/>
    </row>
    <row r="8" spans="1:12" ht="30" customHeight="1">
      <c r="A8" s="19"/>
      <c r="B8" s="25"/>
      <c r="C8" s="52">
        <f>IF(DAY(NovSun1)=1,NovSun1+29,NovSun1+36)</f>
        <v>44536</v>
      </c>
      <c r="D8" s="52">
        <f>IF(DAY(NovSun1)=1,NovSun1+30,NovSun1+37)</f>
        <v>44537</v>
      </c>
      <c r="E8" s="52">
        <f>IF(DAY(NovSun1)=1,NovSun1+31,NovSun1+38)</f>
        <v>44538</v>
      </c>
      <c r="F8" s="52">
        <f>IF(DAY(NovSun1)=1,NovSun1+32,NovSun1+39)</f>
        <v>44539</v>
      </c>
      <c r="G8" s="52">
        <f>IF(DAY(NovSun1)=1,NovSun1+33,NovSun1+40)</f>
        <v>44540</v>
      </c>
      <c r="H8" s="52">
        <f>IF(DAY(NovSun1)=1,NovSun1+34,NovSun1+41)</f>
        <v>44541</v>
      </c>
      <c r="I8" s="52">
        <f>IF(DAY(NovSun1)=1,NovSun1+35,NovSun1+42)</f>
        <v>44542</v>
      </c>
      <c r="J8" s="16" t="s">
        <v>13</v>
      </c>
      <c r="K8" s="30"/>
      <c r="L8" s="10"/>
    </row>
    <row r="9" spans="1:12" ht="30" customHeight="1">
      <c r="A9" s="19"/>
      <c r="C9" s="11"/>
      <c r="D9" s="11"/>
      <c r="E9" s="11"/>
      <c r="F9" s="11"/>
      <c r="G9" s="11"/>
      <c r="H9" s="11"/>
      <c r="I9" s="11"/>
      <c r="J9" s="16"/>
      <c r="K9" s="3"/>
      <c r="L9" s="10"/>
    </row>
    <row r="10" spans="1:12" ht="30" customHeight="1">
      <c r="A10" s="19"/>
      <c r="B10" s="23" t="s">
        <v>4</v>
      </c>
      <c r="C10" s="15"/>
      <c r="D10" s="15"/>
      <c r="E10" s="15"/>
      <c r="F10" s="15"/>
      <c r="G10" s="15"/>
      <c r="H10" s="15"/>
      <c r="I10" s="15"/>
      <c r="J10" s="16"/>
      <c r="K10" s="3"/>
      <c r="L10" s="10"/>
    </row>
    <row r="11" spans="1:12" ht="30" customHeight="1">
      <c r="A11" s="35" t="s">
        <v>0</v>
      </c>
      <c r="B11" s="34" t="s">
        <v>5</v>
      </c>
      <c r="C11" s="58" t="s">
        <v>13</v>
      </c>
      <c r="D11" s="59"/>
      <c r="E11" s="58" t="s">
        <v>18</v>
      </c>
      <c r="F11" s="59"/>
      <c r="G11" s="58" t="s">
        <v>19</v>
      </c>
      <c r="H11" s="59"/>
      <c r="I11" s="9" t="s">
        <v>20</v>
      </c>
      <c r="J11" s="16"/>
      <c r="K11" s="3"/>
      <c r="L11" s="10"/>
    </row>
    <row r="12" spans="1:12" ht="30" customHeight="1">
      <c r="A12" s="35" t="s">
        <v>1</v>
      </c>
      <c r="B12" s="54" t="s">
        <v>6</v>
      </c>
      <c r="C12" s="61"/>
      <c r="D12" s="61"/>
      <c r="E12" s="61" t="s">
        <v>6</v>
      </c>
      <c r="F12" s="61"/>
      <c r="G12" s="61"/>
      <c r="H12" s="61"/>
      <c r="I12" s="56" t="s">
        <v>6</v>
      </c>
      <c r="J12" s="16"/>
      <c r="K12" s="3"/>
      <c r="L12" s="10"/>
    </row>
    <row r="13" spans="1:12" ht="30" customHeight="1">
      <c r="A13" s="35" t="s">
        <v>2</v>
      </c>
      <c r="B13" s="36" t="s">
        <v>7</v>
      </c>
      <c r="C13" s="60"/>
      <c r="D13" s="60"/>
      <c r="E13" s="60" t="s">
        <v>7</v>
      </c>
      <c r="F13" s="60"/>
      <c r="G13" s="60"/>
      <c r="H13" s="60"/>
      <c r="I13" s="41" t="s">
        <v>7</v>
      </c>
      <c r="J13" s="1"/>
      <c r="K13" s="31"/>
      <c r="L13" s="26"/>
    </row>
    <row r="14" spans="1:12" ht="30" customHeight="1">
      <c r="A14" s="35" t="s">
        <v>1</v>
      </c>
      <c r="B14" s="54"/>
      <c r="C14" s="61" t="s">
        <v>14</v>
      </c>
      <c r="D14" s="61"/>
      <c r="E14" s="61"/>
      <c r="F14" s="61"/>
      <c r="G14" s="61" t="s">
        <v>14</v>
      </c>
      <c r="H14" s="61"/>
      <c r="I14" s="56"/>
      <c r="J14" s="16" t="s">
        <v>18</v>
      </c>
      <c r="K14" s="30"/>
      <c r="L14" s="10"/>
    </row>
    <row r="15" spans="1:12" ht="30" customHeight="1">
      <c r="A15" s="35" t="s">
        <v>2</v>
      </c>
      <c r="B15" s="36"/>
      <c r="C15" s="60" t="s">
        <v>15</v>
      </c>
      <c r="D15" s="60"/>
      <c r="E15" s="60"/>
      <c r="F15" s="60"/>
      <c r="G15" s="60" t="s">
        <v>15</v>
      </c>
      <c r="H15" s="60"/>
      <c r="I15" s="41"/>
      <c r="J15" s="16"/>
      <c r="K15" s="3"/>
      <c r="L15" s="10"/>
    </row>
    <row r="16" spans="1:12" ht="30" customHeight="1">
      <c r="A16" s="35" t="s">
        <v>1</v>
      </c>
      <c r="B16" s="54" t="s">
        <v>8</v>
      </c>
      <c r="C16" s="61"/>
      <c r="D16" s="61"/>
      <c r="E16" s="61" t="s">
        <v>8</v>
      </c>
      <c r="F16" s="61"/>
      <c r="G16" s="61"/>
      <c r="H16" s="61"/>
      <c r="I16" s="57" t="s">
        <v>8</v>
      </c>
      <c r="J16" s="16"/>
      <c r="K16" s="3"/>
      <c r="L16" s="10"/>
    </row>
    <row r="17" spans="1:12" ht="30" customHeight="1">
      <c r="A17" s="35" t="s">
        <v>2</v>
      </c>
      <c r="B17" s="36" t="s">
        <v>9</v>
      </c>
      <c r="C17" s="60"/>
      <c r="D17" s="60"/>
      <c r="E17" s="60" t="s">
        <v>9</v>
      </c>
      <c r="F17" s="60"/>
      <c r="G17" s="60"/>
      <c r="H17" s="60"/>
      <c r="I17" s="41" t="s">
        <v>9</v>
      </c>
      <c r="J17" s="16"/>
      <c r="K17" s="3"/>
      <c r="L17" s="10"/>
    </row>
    <row r="18" spans="1:12" ht="30" customHeight="1">
      <c r="A18" s="35" t="s">
        <v>1</v>
      </c>
      <c r="B18" s="54"/>
      <c r="C18" s="61"/>
      <c r="D18" s="61"/>
      <c r="E18" s="61"/>
      <c r="F18" s="61"/>
      <c r="G18" s="61"/>
      <c r="H18" s="61"/>
      <c r="I18" s="56"/>
      <c r="J18" s="16"/>
      <c r="K18" s="3"/>
      <c r="L18" s="10"/>
    </row>
    <row r="19" spans="1:12" ht="30" customHeight="1">
      <c r="A19" s="35" t="s">
        <v>2</v>
      </c>
      <c r="B19" s="36"/>
      <c r="C19" s="60"/>
      <c r="D19" s="60"/>
      <c r="E19" s="60"/>
      <c r="F19" s="60"/>
      <c r="G19" s="60"/>
      <c r="H19" s="60"/>
      <c r="I19" s="42"/>
      <c r="J19" s="1"/>
      <c r="K19" s="31"/>
      <c r="L19" s="32"/>
    </row>
    <row r="20" spans="1:12" ht="30" customHeight="1">
      <c r="A20" s="35" t="s">
        <v>1</v>
      </c>
      <c r="B20" s="54"/>
      <c r="C20" s="61"/>
      <c r="D20" s="61"/>
      <c r="E20" s="61"/>
      <c r="F20" s="61"/>
      <c r="G20" s="61"/>
      <c r="H20" s="61"/>
      <c r="I20" s="56"/>
      <c r="J20" s="16" t="s">
        <v>19</v>
      </c>
      <c r="K20" s="30"/>
      <c r="L20" s="10"/>
    </row>
    <row r="21" spans="1:12" ht="30" customHeight="1">
      <c r="A21" s="35" t="s">
        <v>2</v>
      </c>
      <c r="B21" s="36"/>
      <c r="C21" s="60"/>
      <c r="D21" s="60"/>
      <c r="E21" s="60"/>
      <c r="F21" s="60"/>
      <c r="G21" s="60"/>
      <c r="H21" s="60"/>
      <c r="I21" s="41"/>
      <c r="J21" s="16"/>
      <c r="K21" s="3"/>
      <c r="L21" s="10"/>
    </row>
    <row r="22" spans="1:12" ht="30" customHeight="1">
      <c r="A22" s="35" t="s">
        <v>1</v>
      </c>
      <c r="B22" s="54"/>
      <c r="C22" s="61"/>
      <c r="D22" s="61"/>
      <c r="E22" s="61"/>
      <c r="F22" s="61"/>
      <c r="G22" s="61"/>
      <c r="H22" s="61"/>
      <c r="I22" s="56"/>
      <c r="J22" s="16"/>
      <c r="K22" s="3"/>
      <c r="L22" s="10"/>
    </row>
    <row r="23" spans="1:12" ht="30" customHeight="1">
      <c r="A23" s="35" t="s">
        <v>2</v>
      </c>
      <c r="B23" s="36"/>
      <c r="C23" s="60"/>
      <c r="D23" s="60"/>
      <c r="E23" s="60"/>
      <c r="F23" s="60"/>
      <c r="G23" s="60"/>
      <c r="H23" s="60"/>
      <c r="I23" s="41"/>
      <c r="J23" s="16"/>
      <c r="K23" s="3"/>
      <c r="L23" s="10"/>
    </row>
    <row r="24" spans="1:12" ht="30" customHeight="1">
      <c r="A24" s="35" t="s">
        <v>1</v>
      </c>
      <c r="B24" s="54" t="s">
        <v>10</v>
      </c>
      <c r="C24" s="61"/>
      <c r="D24" s="61"/>
      <c r="E24" s="61" t="s">
        <v>10</v>
      </c>
      <c r="F24" s="61"/>
      <c r="G24" s="61"/>
      <c r="H24" s="61"/>
      <c r="I24" s="56" t="s">
        <v>10</v>
      </c>
      <c r="J24" s="16"/>
      <c r="K24" s="3"/>
      <c r="L24" s="10"/>
    </row>
    <row r="25" spans="1:12" ht="30" customHeight="1">
      <c r="A25" s="35" t="s">
        <v>2</v>
      </c>
      <c r="B25" s="36" t="s">
        <v>11</v>
      </c>
      <c r="C25" s="60"/>
      <c r="D25" s="60"/>
      <c r="E25" s="60" t="s">
        <v>11</v>
      </c>
      <c r="F25" s="60"/>
      <c r="G25" s="60"/>
      <c r="H25" s="60"/>
      <c r="I25" s="41" t="s">
        <v>11</v>
      </c>
      <c r="J25" s="1"/>
      <c r="K25" s="31"/>
      <c r="L25" s="32"/>
    </row>
    <row r="26" spans="1:12" ht="30" customHeight="1">
      <c r="A26" s="35" t="s">
        <v>1</v>
      </c>
      <c r="B26" s="54"/>
      <c r="C26" s="61"/>
      <c r="D26" s="61"/>
      <c r="E26" s="61"/>
      <c r="F26" s="61"/>
      <c r="G26" s="61"/>
      <c r="H26" s="61"/>
      <c r="I26" s="56"/>
      <c r="J26" s="16" t="s">
        <v>20</v>
      </c>
      <c r="K26" s="30"/>
      <c r="L26" s="10"/>
    </row>
    <row r="27" spans="1:12" ht="30" customHeight="1">
      <c r="A27" s="35" t="s">
        <v>2</v>
      </c>
      <c r="B27" s="36"/>
      <c r="C27" s="60"/>
      <c r="D27" s="60"/>
      <c r="E27" s="60"/>
      <c r="F27" s="60"/>
      <c r="G27" s="60"/>
      <c r="H27" s="60"/>
      <c r="I27" s="41"/>
      <c r="J27" s="16"/>
      <c r="K27" s="3"/>
      <c r="L27" s="10"/>
    </row>
    <row r="28" spans="1:12" ht="30" customHeight="1">
      <c r="A28" s="35" t="s">
        <v>1</v>
      </c>
      <c r="B28" s="54"/>
      <c r="C28" s="61" t="s">
        <v>16</v>
      </c>
      <c r="D28" s="61"/>
      <c r="E28" s="61"/>
      <c r="F28" s="61"/>
      <c r="G28" s="61" t="s">
        <v>16</v>
      </c>
      <c r="H28" s="61"/>
      <c r="I28" s="56"/>
      <c r="J28" s="16"/>
      <c r="K28" s="3"/>
      <c r="L28" s="10"/>
    </row>
    <row r="29" spans="1:12" ht="30" customHeight="1">
      <c r="A29" s="35" t="s">
        <v>2</v>
      </c>
      <c r="B29" s="36"/>
      <c r="C29" s="60" t="s">
        <v>17</v>
      </c>
      <c r="D29" s="60"/>
      <c r="E29" s="60"/>
      <c r="F29" s="60"/>
      <c r="G29" s="60" t="s">
        <v>17</v>
      </c>
      <c r="H29" s="60"/>
      <c r="I29" s="41"/>
      <c r="J29" s="16"/>
      <c r="K29" s="3"/>
      <c r="L29" s="10"/>
    </row>
    <row r="30" spans="1:12" ht="30" customHeight="1">
      <c r="A30" s="35" t="s">
        <v>1</v>
      </c>
      <c r="B30" s="54"/>
      <c r="C30" s="61"/>
      <c r="D30" s="61"/>
      <c r="E30" s="61"/>
      <c r="F30" s="61"/>
      <c r="G30" s="61"/>
      <c r="H30" s="61"/>
      <c r="I30" s="56"/>
      <c r="J30" s="16"/>
      <c r="K30" s="3"/>
      <c r="L30" s="10"/>
    </row>
    <row r="31" spans="1:12" ht="30" customHeight="1">
      <c r="A31" s="35" t="s">
        <v>2</v>
      </c>
      <c r="B31" s="44"/>
      <c r="C31" s="65"/>
      <c r="D31" s="65"/>
      <c r="E31" s="65"/>
      <c r="F31" s="65"/>
      <c r="G31" s="65"/>
      <c r="H31" s="65"/>
      <c r="I31" s="45"/>
      <c r="J31" s="16"/>
      <c r="K31" s="27"/>
      <c r="L31" s="49"/>
    </row>
  </sheetData>
  <mergeCells count="63">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31:D31"/>
    <mergeCell ref="E31:F31"/>
    <mergeCell ref="G31:H31"/>
    <mergeCell ref="C29:D29"/>
    <mergeCell ref="E29:F29"/>
    <mergeCell ref="G29:H29"/>
    <mergeCell ref="C30:D30"/>
    <mergeCell ref="E30:F30"/>
    <mergeCell ref="G30:H30"/>
  </mergeCells>
  <phoneticPr fontId="24"/>
  <conditionalFormatting sqref="C3:H3">
    <cfRule type="expression" dxfId="13" priority="6" stopIfTrue="1">
      <formula>DAY(C3)&gt;8</formula>
    </cfRule>
  </conditionalFormatting>
  <conditionalFormatting sqref="C7:I8">
    <cfRule type="expression" dxfId="12" priority="5" stopIfTrue="1">
      <formula>AND(DAY(C7)&gt;=1,DAY(C7)&lt;=15)</formula>
    </cfRule>
  </conditionalFormatting>
  <conditionalFormatting sqref="C3:I8">
    <cfRule type="expression" dxfId="11" priority="7">
      <formula>VLOOKUP(DAY(C3),AssignmentDays,1,FALSE)=DAY(C3)</formula>
    </cfRule>
  </conditionalFormatting>
  <conditionalFormatting sqref="B13:I13 B15:I15 B17:I17 B19:I19 B21:I21 B23:I23 B25:I25 B27:I27 B29:I29 B31:I31">
    <cfRule type="expression" dxfId="10" priority="4">
      <formula>B13&lt;&gt;""</formula>
    </cfRule>
  </conditionalFormatting>
  <conditionalFormatting sqref="B12:I12 B14:I14 B16:I16 B18:I18 B20:I20 B22:I22 B24:I24 B26:I26 B28:I28 B30:I30">
    <cfRule type="expression" dxfId="9" priority="3">
      <formula>B12&lt;&gt;""</formula>
    </cfRule>
  </conditionalFormatting>
  <conditionalFormatting sqref="B13:I13 B15:I15 B17:I17 B19:I19 B21:I21 B23:I23 B25:I25 B27:I27 B29:I29">
    <cfRule type="expression" dxfId="8" priority="2">
      <formula>COLUMN(B13)&gt;=2</formula>
    </cfRule>
  </conditionalFormatting>
  <conditionalFormatting sqref="B12:I31">
    <cfRule type="expression" dxfId="7" priority="1">
      <formula>COLUMN(B12)&gt;2</formula>
    </cfRule>
  </conditionalFormatting>
  <dataValidations xWindow="136" yWindow="382" count="13">
    <dataValidation allowBlank="1" showInputMessage="1" showErrorMessage="1" prompt="Entrez la matière dans cette ligne des colonnes B à I" sqref="B13"/>
    <dataValidation allowBlank="1" showInputMessage="1" showErrorMessage="1" prompt="Entrez l’heure dans cette ligne pour les colonnes B à I" sqref="B12"/>
    <dataValidation allowBlank="1" showInputMessage="1" showErrorMessage="1" prompt="Si les nombres de cette ligne sont inférieurs au nombre précédent ou à la ligne de nombres précédente, il s’agit des dates du mois suivant" sqref="C8"/>
    <dataValidation allowBlank="1" showInputMessage="1" showErrorMessage="1" prompt="Si cette cellule ne contient pas le numéro 1, il s’agit alors d’un jour du mois précédent. Les cellules C3 à I8 contiennent les dates du mois en cours." sqref="C3"/>
    <dataValidation allowBlank="1" showInputMessage="1" showErrorMessage="1" prompt="Les cellules C2 à I2 contiennent les jours de la semaine" sqref="C2"/>
    <dataValidation allowBlank="1" showInputMessage="1" showErrorMessage="1" prompt="Préparez un emploi du temps hebdomadaire, puis créez une liste de devoirs dans cette feuille de calcul. Les devoirs sont automatiquement mis en surbrillance dans le calendrier mensuel pour l’année entrée en B1 sur la feuille de calcul Jan" sqref="A1"/>
    <dataValidation allowBlank="1" showInputMessage="1" showErrorMessage="1" prompt="Année calendaire mise à jour automatiquement. Pour modifier l’année, mettez à jour la cellule B1 sur la feuille de calcul de janvier" sqref="B1"/>
    <dataValidation allowBlank="1" showInputMessage="1" showErrorMessage="1" prompt="Le calendrier de novembre met automatiquement en surbrillance les entrées de la liste de devoirs pour le mois. Les polices plus foncées indiquent les devoirs. Les polices plus claires indiquent les jours du mois précédent ou suivant" sqref="B2"/>
    <dataValidation allowBlank="1" showInputMessage="1" showErrorMessage="1" prompt="Cette colonne regroupe les jours de la semaine. 6 lignes sont destinées aux devoirs pour chaque jour du mois. Insérez des lignes pour ajouter des devoirs. Les éléments apparaîtront en surbrillance dans le calendrier à gauche" sqref="J1"/>
    <dataValidation allowBlank="1" showInputMessage="1" showErrorMessage="1" prompt="Entrez dans cette colonne les détails du devoir associé au jour de la semaine dans la colonne J et à la date dans la colonne K pour le mois indiqué à gauche" sqref="L1"/>
    <dataValidation allowBlank="1" showInputMessage="1" showErrorMessage="1" prompt="Entrez dans cette colonne la date du devoir correspondant au jour de la semaine dans la colonne J. Cette date apparaîtra en surbrillance dans le calendrier à gauche" sqref="K1"/>
    <dataValidation allowBlank="1" showInputMessage="1" showErrorMessage="1" prompt="Les jours de la semaine figurent dans cette ligne, du lundi au vendredi" sqref="B11"/>
    <dataValidation allowBlank="1" showInputMessage="1" showErrorMessage="1" prompt="Entrez l’heure de votre cours, puis, dans la ligne en dessous, le nom du cours pour chaque jour de la semaine dans les colonnes B à I. Répétez ces étapes pour les autres cours dans les lignes suivantes" sqref="B10"/>
  </dataValidations>
  <printOptions horizontalCentered="1" verticalCentered="1"/>
  <pageMargins left="0.5" right="0.5" top="0.5" bottom="0.5" header="0.3" footer="0.3"/>
  <pageSetup paperSize="9" scale="57" orientation="landscape" r:id="rId1"/>
  <headerFooter differentFirst="1">
    <oddFooter>Page &amp;P of &amp;N</oddFooter>
  </headerFooter>
  <tableParts count="1">
    <tablePart r:id="rId2"/>
  </tableParts>
</worksheet>
</file>

<file path=xl/worksheets/sheet12.xml><?xml version="1.0" encoding="utf-8"?>
<worksheet xmlns="http://schemas.openxmlformats.org/spreadsheetml/2006/main" xmlns:r="http://schemas.openxmlformats.org/officeDocument/2006/relationships">
  <sheetPr>
    <tabColor theme="4"/>
    <pageSetUpPr fitToPage="1"/>
  </sheetPr>
  <dimension ref="A1:L31"/>
  <sheetViews>
    <sheetView showGridLines="0" zoomScaleNormal="100" zoomScalePageLayoutView="84" workbookViewId="0"/>
  </sheetViews>
  <sheetFormatPr baseColWidth="10" defaultColWidth="8.625" defaultRowHeight="30" customHeight="1"/>
  <cols>
    <col min="1" max="1" width="2.625" style="2" customWidth="1"/>
    <col min="2" max="2" width="20.625" style="24" customWidth="1"/>
    <col min="3" max="8" width="10.625" style="2" customWidth="1"/>
    <col min="9" max="9" width="20.625" style="2" customWidth="1"/>
    <col min="10" max="10" width="10.625" style="24" customWidth="1"/>
    <col min="11" max="11" width="10.625" style="8" customWidth="1"/>
    <col min="12" max="12" width="70.625" style="2" customWidth="1"/>
    <col min="13" max="13" width="2.625" customWidth="1"/>
  </cols>
  <sheetData>
    <row r="1" spans="1:12" ht="30" customHeight="1">
      <c r="A1" s="24"/>
      <c r="B1" s="18">
        <f>Année</f>
        <v>2021</v>
      </c>
      <c r="J1" s="28" t="s">
        <v>0</v>
      </c>
      <c r="K1" s="28" t="s">
        <v>23</v>
      </c>
      <c r="L1" s="17" t="s">
        <v>24</v>
      </c>
    </row>
    <row r="2" spans="1:12" ht="30" customHeight="1">
      <c r="A2" s="19"/>
      <c r="B2" s="48" t="s">
        <v>38</v>
      </c>
      <c r="C2" s="13" t="s">
        <v>5</v>
      </c>
      <c r="D2" s="13" t="s">
        <v>13</v>
      </c>
      <c r="E2" s="13" t="s">
        <v>18</v>
      </c>
      <c r="F2" s="13" t="s">
        <v>19</v>
      </c>
      <c r="G2" s="13" t="s">
        <v>20</v>
      </c>
      <c r="H2" s="13" t="s">
        <v>21</v>
      </c>
      <c r="I2" s="13" t="s">
        <v>22</v>
      </c>
      <c r="J2" s="16" t="s">
        <v>5</v>
      </c>
      <c r="K2" s="3"/>
      <c r="L2" s="24"/>
    </row>
    <row r="3" spans="1:12" ht="30" customHeight="1">
      <c r="A3" s="19"/>
      <c r="C3" s="52">
        <f>IF(DAY(DimDéc1)=1,DimDéc1-6,DimDéc1+1)</f>
        <v>44529</v>
      </c>
      <c r="D3" s="52">
        <f>IF(DAY(DimDéc1)=1,DimDéc1-5,DimDéc1+2)</f>
        <v>44530</v>
      </c>
      <c r="E3" s="52">
        <f>IF(DAY(DimDéc1)=1,DimDéc1-4,DimDéc1+3)</f>
        <v>44531</v>
      </c>
      <c r="F3" s="52">
        <f>IF(DAY(DimDéc1)=1,DimDéc1-3,DimDéc1+4)</f>
        <v>44532</v>
      </c>
      <c r="G3" s="52">
        <f>IF(DAY(DimDéc1)=1,DimDéc1-2,DimDéc1+5)</f>
        <v>44533</v>
      </c>
      <c r="H3" s="52">
        <f>IF(DAY(DimDéc1)=1,DimDéc1-1,DimDéc1+6)</f>
        <v>44534</v>
      </c>
      <c r="I3" s="52">
        <f>IF(DAY(DimDéc1)=1,DimDéc1,DimDéc1+7)</f>
        <v>44535</v>
      </c>
      <c r="J3" s="16"/>
      <c r="K3" s="3"/>
      <c r="L3" s="24"/>
    </row>
    <row r="4" spans="1:12" ht="30" customHeight="1">
      <c r="A4" s="19"/>
      <c r="C4" s="52">
        <f>IF(DAY(DimDéc1)=1,DimDéc1+1,DimDéc1+8)</f>
        <v>44536</v>
      </c>
      <c r="D4" s="52">
        <f>IF(DAY(DimDéc1)=1,DimDéc1+2,DimDéc1+9)</f>
        <v>44537</v>
      </c>
      <c r="E4" s="52">
        <f>IF(DAY(DimDéc1)=1,DimDéc1+3,DimDéc1+10)</f>
        <v>44538</v>
      </c>
      <c r="F4" s="52">
        <f>IF(DAY(DimDéc1)=1,DimDéc1+4,DimDéc1+11)</f>
        <v>44539</v>
      </c>
      <c r="G4" s="52">
        <f>IF(DAY(DimDéc1)=1,DimDéc1+5,DimDéc1+12)</f>
        <v>44540</v>
      </c>
      <c r="H4" s="52">
        <f>IF(DAY(DimDéc1)=1,DimDéc1+6,DimDéc1+13)</f>
        <v>44541</v>
      </c>
      <c r="I4" s="52">
        <f>IF(DAY(DimDéc1)=1,DimDéc1+7,DimDéc1+14)</f>
        <v>44542</v>
      </c>
      <c r="J4" s="16"/>
      <c r="K4" s="3"/>
      <c r="L4" s="24"/>
    </row>
    <row r="5" spans="1:12" ht="30" customHeight="1">
      <c r="A5" s="19"/>
      <c r="C5" s="52">
        <f>IF(DAY(DimDéc1)=1,DimDéc1+8,DimDéc1+15)</f>
        <v>44543</v>
      </c>
      <c r="D5" s="52">
        <f>IF(DAY(DimDéc1)=1,DimDéc1+9,DimDéc1+16)</f>
        <v>44544</v>
      </c>
      <c r="E5" s="52">
        <f>IF(DAY(DimDéc1)=1,DimDéc1+10,DimDéc1+17)</f>
        <v>44545</v>
      </c>
      <c r="F5" s="52">
        <f>IF(DAY(DimDéc1)=1,DimDéc1+11,DimDéc1+18)</f>
        <v>44546</v>
      </c>
      <c r="G5" s="52">
        <f>IF(DAY(DimDéc1)=1,DimDéc1+12,DimDéc1+19)</f>
        <v>44547</v>
      </c>
      <c r="H5" s="52">
        <f>IF(DAY(DimDéc1)=1,DimDéc1+13,DimDéc1+20)</f>
        <v>44548</v>
      </c>
      <c r="I5" s="52">
        <f>IF(DAY(DimDéc1)=1,DimDéc1+14,DimDéc1+21)</f>
        <v>44549</v>
      </c>
      <c r="J5" s="16"/>
      <c r="K5" s="3"/>
      <c r="L5" s="24"/>
    </row>
    <row r="6" spans="1:12" ht="30" customHeight="1">
      <c r="A6" s="19"/>
      <c r="C6" s="52">
        <f>IF(DAY(DimDéc1)=1,DimDéc1+15,DimDéc1+22)</f>
        <v>44550</v>
      </c>
      <c r="D6" s="52">
        <f>IF(DAY(DimDéc1)=1,DimDéc1+16,DimDéc1+23)</f>
        <v>44551</v>
      </c>
      <c r="E6" s="52">
        <f>IF(DAY(DimDéc1)=1,DimDéc1+17,DimDéc1+24)</f>
        <v>44552</v>
      </c>
      <c r="F6" s="52">
        <f>IF(DAY(DimDéc1)=1,DimDéc1+18,DimDéc1+25)</f>
        <v>44553</v>
      </c>
      <c r="G6" s="52">
        <f>IF(DAY(DimDéc1)=1,DimDéc1+19,DimDéc1+26)</f>
        <v>44554</v>
      </c>
      <c r="H6" s="52">
        <f>IF(DAY(DimDéc1)=1,DimDéc1+20,DimDéc1+27)</f>
        <v>44555</v>
      </c>
      <c r="I6" s="52">
        <f>IF(DAY(DimDéc1)=1,DimDéc1+21,DimDéc1+28)</f>
        <v>44556</v>
      </c>
      <c r="J6" s="16"/>
      <c r="K6" s="3"/>
      <c r="L6" s="24"/>
    </row>
    <row r="7" spans="1:12" ht="30" customHeight="1">
      <c r="A7" s="19"/>
      <c r="C7" s="52">
        <f>IF(DAY(DimDéc1)=1,DimDéc1+22,DimDéc1+29)</f>
        <v>44557</v>
      </c>
      <c r="D7" s="52">
        <f>IF(DAY(DimDéc1)=1,DimDéc1+23,DimDéc1+30)</f>
        <v>44558</v>
      </c>
      <c r="E7" s="52">
        <f>IF(DAY(DimDéc1)=1,DimDéc1+24,DimDéc1+31)</f>
        <v>44559</v>
      </c>
      <c r="F7" s="52">
        <f>IF(DAY(DimDéc1)=1,DimDéc1+25,DimDéc1+32)</f>
        <v>44560</v>
      </c>
      <c r="G7" s="52">
        <f>IF(DAY(DimDéc1)=1,DimDéc1+26,DimDéc1+33)</f>
        <v>44561</v>
      </c>
      <c r="H7" s="52">
        <f>IF(DAY(DimDéc1)=1,DimDéc1+27,DimDéc1+34)</f>
        <v>44562</v>
      </c>
      <c r="I7" s="52">
        <f>IF(DAY(DimDéc1)=1,DimDéc1+28,DimDéc1+35)</f>
        <v>44563</v>
      </c>
      <c r="J7" s="29"/>
      <c r="K7" s="27"/>
      <c r="L7" s="25"/>
    </row>
    <row r="8" spans="1:12" ht="30" customHeight="1">
      <c r="A8" s="19"/>
      <c r="B8" s="25"/>
      <c r="C8" s="52">
        <f>IF(DAY(DimDéc1)=1,DimDéc1+29,DimDéc1+36)</f>
        <v>44564</v>
      </c>
      <c r="D8" s="52">
        <f>IF(DAY(DimDéc1)=1,DimDéc1+30,DimDéc1+37)</f>
        <v>44565</v>
      </c>
      <c r="E8" s="52">
        <f>IF(DAY(DimDéc1)=1,DimDéc1+31,DimDéc1+38)</f>
        <v>44566</v>
      </c>
      <c r="F8" s="52">
        <f>IF(DAY(DimDéc1)=1,DimDéc1+32,DimDéc1+39)</f>
        <v>44567</v>
      </c>
      <c r="G8" s="52">
        <f>IF(DAY(DimDéc1)=1,DimDéc1+33,DimDéc1+40)</f>
        <v>44568</v>
      </c>
      <c r="H8" s="52">
        <f>IF(DAY(DimDéc1)=1,DimDéc1+34,DimDéc1+41)</f>
        <v>44569</v>
      </c>
      <c r="I8" s="52">
        <f>IF(DAY(DimDéc1)=1,DimDéc1+35,DimDéc1+42)</f>
        <v>44570</v>
      </c>
      <c r="J8" s="16" t="s">
        <v>13</v>
      </c>
      <c r="K8" s="3"/>
      <c r="L8" s="24"/>
    </row>
    <row r="9" spans="1:12" ht="30" customHeight="1">
      <c r="A9" s="19"/>
      <c r="C9" s="11"/>
      <c r="D9" s="11"/>
      <c r="E9" s="11"/>
      <c r="F9" s="11"/>
      <c r="G9" s="11"/>
      <c r="H9" s="11"/>
      <c r="I9" s="11"/>
      <c r="J9" s="16"/>
      <c r="K9" s="3"/>
      <c r="L9" s="24"/>
    </row>
    <row r="10" spans="1:12" ht="30" customHeight="1">
      <c r="A10" s="19"/>
      <c r="B10" s="23" t="s">
        <v>4</v>
      </c>
      <c r="C10" s="15"/>
      <c r="D10" s="15"/>
      <c r="E10" s="15"/>
      <c r="F10" s="15"/>
      <c r="G10" s="15"/>
      <c r="H10" s="15"/>
      <c r="I10" s="15"/>
      <c r="J10" s="16"/>
      <c r="K10" s="3"/>
      <c r="L10" s="24"/>
    </row>
    <row r="11" spans="1:12" ht="30" customHeight="1">
      <c r="A11" s="35" t="s">
        <v>0</v>
      </c>
      <c r="B11" s="34" t="s">
        <v>5</v>
      </c>
      <c r="C11" s="58" t="s">
        <v>13</v>
      </c>
      <c r="D11" s="59"/>
      <c r="E11" s="58" t="s">
        <v>18</v>
      </c>
      <c r="F11" s="59"/>
      <c r="G11" s="58" t="s">
        <v>19</v>
      </c>
      <c r="H11" s="59"/>
      <c r="I11" s="9" t="s">
        <v>20</v>
      </c>
      <c r="J11" s="16"/>
      <c r="K11" s="3"/>
      <c r="L11" s="24"/>
    </row>
    <row r="12" spans="1:12" ht="30" customHeight="1">
      <c r="A12" s="35" t="s">
        <v>1</v>
      </c>
      <c r="B12" s="54" t="s">
        <v>6</v>
      </c>
      <c r="C12" s="61"/>
      <c r="D12" s="61"/>
      <c r="E12" s="61" t="s">
        <v>6</v>
      </c>
      <c r="F12" s="61"/>
      <c r="G12" s="61"/>
      <c r="H12" s="61"/>
      <c r="I12" s="56" t="s">
        <v>6</v>
      </c>
      <c r="J12" s="16"/>
      <c r="K12" s="3"/>
      <c r="L12" s="24"/>
    </row>
    <row r="13" spans="1:12" ht="30" customHeight="1">
      <c r="A13" s="35" t="s">
        <v>2</v>
      </c>
      <c r="B13" s="36" t="s">
        <v>7</v>
      </c>
      <c r="C13" s="60"/>
      <c r="D13" s="60"/>
      <c r="E13" s="60" t="s">
        <v>7</v>
      </c>
      <c r="F13" s="60"/>
      <c r="G13" s="60"/>
      <c r="H13" s="60"/>
      <c r="I13" s="41" t="s">
        <v>7</v>
      </c>
      <c r="J13" s="29"/>
      <c r="K13" s="27"/>
      <c r="L13" s="25"/>
    </row>
    <row r="14" spans="1:12" ht="30" customHeight="1">
      <c r="A14" s="35" t="s">
        <v>1</v>
      </c>
      <c r="B14" s="54"/>
      <c r="C14" s="61" t="s">
        <v>14</v>
      </c>
      <c r="D14" s="61"/>
      <c r="E14" s="61"/>
      <c r="F14" s="61"/>
      <c r="G14" s="61" t="s">
        <v>14</v>
      </c>
      <c r="H14" s="61"/>
      <c r="I14" s="56"/>
      <c r="J14" s="16" t="s">
        <v>18</v>
      </c>
      <c r="K14" s="3"/>
      <c r="L14" s="24"/>
    </row>
    <row r="15" spans="1:12" ht="30" customHeight="1">
      <c r="A15" s="35" t="s">
        <v>2</v>
      </c>
      <c r="B15" s="36"/>
      <c r="C15" s="60" t="s">
        <v>15</v>
      </c>
      <c r="D15" s="60"/>
      <c r="E15" s="60"/>
      <c r="F15" s="60"/>
      <c r="G15" s="60" t="s">
        <v>15</v>
      </c>
      <c r="H15" s="60"/>
      <c r="I15" s="41"/>
      <c r="J15" s="16"/>
      <c r="K15" s="3"/>
      <c r="L15" s="24"/>
    </row>
    <row r="16" spans="1:12" ht="30" customHeight="1">
      <c r="A16" s="35" t="s">
        <v>1</v>
      </c>
      <c r="B16" s="54" t="s">
        <v>8</v>
      </c>
      <c r="C16" s="61"/>
      <c r="D16" s="61"/>
      <c r="E16" s="61" t="s">
        <v>8</v>
      </c>
      <c r="F16" s="61"/>
      <c r="G16" s="61"/>
      <c r="H16" s="61"/>
      <c r="I16" s="57" t="s">
        <v>8</v>
      </c>
      <c r="J16" s="16"/>
      <c r="K16" s="3"/>
      <c r="L16" s="24"/>
    </row>
    <row r="17" spans="1:12" ht="30" customHeight="1">
      <c r="A17" s="35" t="s">
        <v>2</v>
      </c>
      <c r="B17" s="36" t="s">
        <v>9</v>
      </c>
      <c r="C17" s="60"/>
      <c r="D17" s="60"/>
      <c r="E17" s="60" t="s">
        <v>9</v>
      </c>
      <c r="F17" s="60"/>
      <c r="G17" s="60"/>
      <c r="H17" s="60"/>
      <c r="I17" s="41" t="s">
        <v>9</v>
      </c>
      <c r="J17" s="16"/>
      <c r="K17" s="3"/>
      <c r="L17" s="24"/>
    </row>
    <row r="18" spans="1:12" ht="30" customHeight="1">
      <c r="A18" s="35" t="s">
        <v>1</v>
      </c>
      <c r="B18" s="54"/>
      <c r="C18" s="61"/>
      <c r="D18" s="61"/>
      <c r="E18" s="61"/>
      <c r="F18" s="61"/>
      <c r="G18" s="61"/>
      <c r="H18" s="61"/>
      <c r="I18" s="56"/>
      <c r="J18" s="16"/>
      <c r="K18" s="3"/>
      <c r="L18" s="24"/>
    </row>
    <row r="19" spans="1:12" ht="30" customHeight="1">
      <c r="A19" s="35" t="s">
        <v>2</v>
      </c>
      <c r="B19" s="36"/>
      <c r="C19" s="60"/>
      <c r="D19" s="60"/>
      <c r="E19" s="60"/>
      <c r="F19" s="60"/>
      <c r="G19" s="60"/>
      <c r="H19" s="60"/>
      <c r="I19" s="42"/>
      <c r="J19" s="29"/>
      <c r="K19" s="27"/>
      <c r="L19" s="25"/>
    </row>
    <row r="20" spans="1:12" ht="30" customHeight="1">
      <c r="A20" s="35" t="s">
        <v>1</v>
      </c>
      <c r="B20" s="54"/>
      <c r="C20" s="61"/>
      <c r="D20" s="61"/>
      <c r="E20" s="61"/>
      <c r="F20" s="61"/>
      <c r="G20" s="61"/>
      <c r="H20" s="61"/>
      <c r="I20" s="56"/>
      <c r="J20" s="16" t="s">
        <v>19</v>
      </c>
      <c r="K20" s="3"/>
      <c r="L20" s="24"/>
    </row>
    <row r="21" spans="1:12" ht="30" customHeight="1">
      <c r="A21" s="35" t="s">
        <v>2</v>
      </c>
      <c r="B21" s="36"/>
      <c r="C21" s="60"/>
      <c r="D21" s="60"/>
      <c r="E21" s="60"/>
      <c r="F21" s="60"/>
      <c r="G21" s="60"/>
      <c r="H21" s="60"/>
      <c r="I21" s="41"/>
      <c r="J21" s="16"/>
      <c r="K21" s="3"/>
      <c r="L21" s="24"/>
    </row>
    <row r="22" spans="1:12" ht="30" customHeight="1">
      <c r="A22" s="35" t="s">
        <v>1</v>
      </c>
      <c r="B22" s="54"/>
      <c r="C22" s="61"/>
      <c r="D22" s="61"/>
      <c r="E22" s="61"/>
      <c r="F22" s="61"/>
      <c r="G22" s="61"/>
      <c r="H22" s="61"/>
      <c r="I22" s="56"/>
      <c r="J22" s="16"/>
      <c r="K22" s="3"/>
      <c r="L22" s="24"/>
    </row>
    <row r="23" spans="1:12" ht="30" customHeight="1">
      <c r="A23" s="35" t="s">
        <v>2</v>
      </c>
      <c r="B23" s="36"/>
      <c r="C23" s="60"/>
      <c r="D23" s="60"/>
      <c r="E23" s="60"/>
      <c r="F23" s="60"/>
      <c r="G23" s="60"/>
      <c r="H23" s="60"/>
      <c r="I23" s="41"/>
      <c r="J23" s="16"/>
      <c r="K23" s="3"/>
      <c r="L23" s="24"/>
    </row>
    <row r="24" spans="1:12" ht="30" customHeight="1">
      <c r="A24" s="35" t="s">
        <v>1</v>
      </c>
      <c r="B24" s="54" t="s">
        <v>10</v>
      </c>
      <c r="C24" s="61"/>
      <c r="D24" s="61"/>
      <c r="E24" s="61" t="s">
        <v>10</v>
      </c>
      <c r="F24" s="61"/>
      <c r="G24" s="61"/>
      <c r="H24" s="61"/>
      <c r="I24" s="56" t="s">
        <v>10</v>
      </c>
      <c r="J24" s="16"/>
      <c r="K24" s="3"/>
      <c r="L24" s="24"/>
    </row>
    <row r="25" spans="1:12" ht="30" customHeight="1">
      <c r="A25" s="35" t="s">
        <v>2</v>
      </c>
      <c r="B25" s="36" t="s">
        <v>11</v>
      </c>
      <c r="C25" s="60"/>
      <c r="D25" s="60"/>
      <c r="E25" s="60" t="s">
        <v>11</v>
      </c>
      <c r="F25" s="60"/>
      <c r="G25" s="60"/>
      <c r="H25" s="60"/>
      <c r="I25" s="41" t="s">
        <v>11</v>
      </c>
      <c r="J25" s="29"/>
      <c r="K25" s="27"/>
      <c r="L25" s="25"/>
    </row>
    <row r="26" spans="1:12" ht="30" customHeight="1">
      <c r="A26" s="35" t="s">
        <v>1</v>
      </c>
      <c r="B26" s="54"/>
      <c r="C26" s="61"/>
      <c r="D26" s="61"/>
      <c r="E26" s="61"/>
      <c r="F26" s="61"/>
      <c r="G26" s="61"/>
      <c r="H26" s="61"/>
      <c r="I26" s="56"/>
      <c r="J26" s="16" t="s">
        <v>20</v>
      </c>
      <c r="K26" s="3"/>
      <c r="L26" s="24"/>
    </row>
    <row r="27" spans="1:12" ht="30" customHeight="1">
      <c r="A27" s="35" t="s">
        <v>2</v>
      </c>
      <c r="B27" s="36"/>
      <c r="C27" s="60"/>
      <c r="D27" s="60"/>
      <c r="E27" s="60"/>
      <c r="F27" s="60"/>
      <c r="G27" s="60"/>
      <c r="H27" s="60"/>
      <c r="I27" s="41"/>
      <c r="J27" s="16"/>
      <c r="K27" s="3"/>
      <c r="L27" s="24"/>
    </row>
    <row r="28" spans="1:12" ht="30" customHeight="1">
      <c r="A28" s="35" t="s">
        <v>1</v>
      </c>
      <c r="B28" s="54"/>
      <c r="C28" s="61" t="s">
        <v>16</v>
      </c>
      <c r="D28" s="61"/>
      <c r="E28" s="61"/>
      <c r="F28" s="61"/>
      <c r="G28" s="61" t="s">
        <v>16</v>
      </c>
      <c r="H28" s="61"/>
      <c r="I28" s="56"/>
      <c r="J28" s="16"/>
      <c r="K28" s="3"/>
      <c r="L28" s="24"/>
    </row>
    <row r="29" spans="1:12" ht="30" customHeight="1">
      <c r="A29" s="35" t="s">
        <v>2</v>
      </c>
      <c r="B29" s="36"/>
      <c r="C29" s="60" t="s">
        <v>17</v>
      </c>
      <c r="D29" s="60"/>
      <c r="E29" s="60"/>
      <c r="F29" s="60"/>
      <c r="G29" s="60" t="s">
        <v>17</v>
      </c>
      <c r="H29" s="60"/>
      <c r="I29" s="41"/>
      <c r="J29" s="16"/>
      <c r="K29" s="3"/>
      <c r="L29" s="24"/>
    </row>
    <row r="30" spans="1:12" ht="30" customHeight="1">
      <c r="A30" s="35" t="s">
        <v>1</v>
      </c>
      <c r="B30" s="54"/>
      <c r="C30" s="61"/>
      <c r="D30" s="61"/>
      <c r="E30" s="61"/>
      <c r="F30" s="61"/>
      <c r="G30" s="61"/>
      <c r="H30" s="61"/>
      <c r="I30" s="56"/>
      <c r="J30" s="16"/>
      <c r="K30" s="3"/>
      <c r="L30" s="24"/>
    </row>
    <row r="31" spans="1:12" ht="30" customHeight="1">
      <c r="A31" s="35" t="s">
        <v>2</v>
      </c>
      <c r="B31" s="39"/>
      <c r="C31" s="62"/>
      <c r="D31" s="62"/>
      <c r="E31" s="62"/>
      <c r="F31" s="62"/>
      <c r="G31" s="62"/>
      <c r="H31" s="62"/>
      <c r="I31" s="40"/>
      <c r="J31" s="29"/>
      <c r="K31" s="27"/>
      <c r="L31" s="25"/>
    </row>
  </sheetData>
  <mergeCells count="63">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31:D31"/>
    <mergeCell ref="E31:F31"/>
    <mergeCell ref="G31:H31"/>
    <mergeCell ref="C29:D29"/>
    <mergeCell ref="E29:F29"/>
    <mergeCell ref="G29:H29"/>
    <mergeCell ref="C30:D30"/>
    <mergeCell ref="E30:F30"/>
    <mergeCell ref="G30:H30"/>
  </mergeCells>
  <phoneticPr fontId="24"/>
  <conditionalFormatting sqref="C3:H3">
    <cfRule type="expression" dxfId="6" priority="6" stopIfTrue="1">
      <formula>DAY(C3)&gt;8</formula>
    </cfRule>
  </conditionalFormatting>
  <conditionalFormatting sqref="C7:I8">
    <cfRule type="expression" dxfId="5" priority="5" stopIfTrue="1">
      <formula>AND(DAY(C7)&gt;=1,DAY(C7)&lt;=15)</formula>
    </cfRule>
  </conditionalFormatting>
  <conditionalFormatting sqref="C3:I8">
    <cfRule type="expression" dxfId="4" priority="7">
      <formula>VLOOKUP(DAY(C3),AssignmentDays,1,FALSE)=DAY(C3)</formula>
    </cfRule>
  </conditionalFormatting>
  <conditionalFormatting sqref="B13:I13 B15:I15 B17:I17 B19:I19 B21:I21 B23:I23 B25:I25 B27:I27 B29:I29 B31:I31">
    <cfRule type="expression" dxfId="3" priority="4">
      <formula>B13&lt;&gt;""</formula>
    </cfRule>
  </conditionalFormatting>
  <conditionalFormatting sqref="B12:I12 B14:I14 B16:I16 B18:I18 B20:I20 B22:I22 B24:I24 B26:I26 B28:I28 B30:I30">
    <cfRule type="expression" dxfId="2" priority="3">
      <formula>B12&lt;&gt;""</formula>
    </cfRule>
  </conditionalFormatting>
  <conditionalFormatting sqref="B13:I13 B15:I15 B17:I17 B19:I19 B21:I21 B23:I23 B25:I25 B27:I27 B29:I29">
    <cfRule type="expression" dxfId="1" priority="2">
      <formula>COLUMN(B13)&gt;=2</formula>
    </cfRule>
  </conditionalFormatting>
  <conditionalFormatting sqref="B12:I31">
    <cfRule type="expression" dxfId="0" priority="1">
      <formula>COLUMN(B12)&gt;2</formula>
    </cfRule>
  </conditionalFormatting>
  <dataValidations xWindow="282" yWindow="695" count="13">
    <dataValidation allowBlank="1" showInputMessage="1" showErrorMessage="1" prompt="Le calendrier de décembre met automatiquement en surbrillance les entrées de la liste de devoirs pour le mois. Les polices plus foncées indiquent les devoirs. Les polices plus claires indiquent les jours du mois précédent ou suivant" sqref="B2"/>
    <dataValidation allowBlank="1" showInputMessage="1" showErrorMessage="1" prompt="Année calendaire mise à jour automatiquement. Pour modifier l’année, mettez à jour la cellule B1 sur la feuille de calcul de janvier" sqref="B1"/>
    <dataValidation allowBlank="1" showInputMessage="1" showErrorMessage="1" prompt="Préparez un emploi du temps hebdomadaire, puis créez une liste de devoirs dans cette feuille de calcul. Les devoirs sont automatiquement mis en surbrillance dans le calendrier mensuel pour l’année entrée en B1 sur la feuille de calcul Jan" sqref="A1"/>
    <dataValidation allowBlank="1" showInputMessage="1" showErrorMessage="1" prompt="Les cellules C2 à I2 contiennent les jours de la semaine" sqref="C2"/>
    <dataValidation allowBlank="1" showInputMessage="1" showErrorMessage="1" prompt="Si cette cellule ne contient pas le numéro 1, il s’agit alors d’un jour du mois précédent. Les cellules C3 à I8 contiennent les dates du mois en cours." sqref="C3"/>
    <dataValidation allowBlank="1" showInputMessage="1" showErrorMessage="1" prompt="Si les nombres de cette ligne sont inférieurs au nombre précédent ou à la ligne de nombres précédente, il s’agit des dates du mois suivant" sqref="C8"/>
    <dataValidation allowBlank="1" showInputMessage="1" showErrorMessage="1" prompt="Entrez l’heure dans cette ligne pour les colonnes B à I" sqref="B12"/>
    <dataValidation allowBlank="1" showInputMessage="1" showErrorMessage="1" prompt="Entrez la matière dans cette ligne des colonnes B à I" sqref="B13"/>
    <dataValidation allowBlank="1" showInputMessage="1" showErrorMessage="1" prompt="Cette colonne regroupe les jours de la semaine. 6 lignes sont destinées aux devoirs pour chaque jour du mois. Insérez des lignes pour ajouter des devoirs. Les éléments apparaîtront en surbrillance dans le calendrier à gauche" sqref="J1"/>
    <dataValidation allowBlank="1" showInputMessage="1" showErrorMessage="1" prompt="Entrez dans cette colonne les détails du devoir associé au jour de la semaine dans la colonne J et à la date dans la colonne K pour le mois indiqué à gauche" sqref="L1"/>
    <dataValidation allowBlank="1" showInputMessage="1" showErrorMessage="1" prompt="Entrez dans cette colonne la date du devoir correspondant au jour de la semaine dans la colonne J. Cette date apparaîtra en surbrillance dans le calendrier à gauche" sqref="K1"/>
    <dataValidation allowBlank="1" showInputMessage="1" showErrorMessage="1" prompt="Les jours de la semaine figurent dans cette ligne, du lundi au vendredi" sqref="B11"/>
    <dataValidation allowBlank="1" showInputMessage="1" showErrorMessage="1" prompt="Entrez l’heure de votre cours, puis, dans la ligne en dessous, le nom du cours pour chaque jour de la semaine dans les colonnes B à I. Répétez ces étapes pour les autres cours dans les lignes suivantes" sqref="B10"/>
  </dataValidations>
  <printOptions horizontalCentered="1" verticalCentered="1"/>
  <pageMargins left="0.5" right="0.5" top="0.5" bottom="0.5" header="0.3" footer="0.3"/>
  <pageSetup paperSize="9" scale="57" orientation="landscape"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sheetPr codeName="Sheet2">
    <tabColor theme="4"/>
    <pageSetUpPr fitToPage="1"/>
  </sheetPr>
  <dimension ref="A1:L31"/>
  <sheetViews>
    <sheetView showGridLines="0" zoomScaleNormal="100" zoomScalePageLayoutView="84" workbookViewId="0"/>
  </sheetViews>
  <sheetFormatPr baseColWidth="10" defaultColWidth="8.625" defaultRowHeight="30" customHeight="1"/>
  <cols>
    <col min="1" max="1" width="2.625" style="2" customWidth="1"/>
    <col min="2" max="2" width="20.625" style="24" customWidth="1"/>
    <col min="3" max="8" width="10.625" style="2" customWidth="1"/>
    <col min="9" max="9" width="20.625" style="2" customWidth="1"/>
    <col min="10" max="10" width="10.625" style="2" customWidth="1"/>
    <col min="11" max="11" width="10.625" customWidth="1"/>
    <col min="12" max="12" width="70.625" style="2" customWidth="1"/>
    <col min="13" max="13" width="2.625" customWidth="1"/>
  </cols>
  <sheetData>
    <row r="1" spans="1:12" ht="30" customHeight="1">
      <c r="A1" s="24"/>
      <c r="B1" s="18">
        <f>Année</f>
        <v>2021</v>
      </c>
      <c r="J1" s="28" t="s">
        <v>0</v>
      </c>
      <c r="K1" s="28" t="s">
        <v>23</v>
      </c>
      <c r="L1" s="17" t="s">
        <v>24</v>
      </c>
    </row>
    <row r="2" spans="1:12" ht="30" customHeight="1">
      <c r="A2" s="19"/>
      <c r="B2" s="33" t="s">
        <v>27</v>
      </c>
      <c r="C2" s="13" t="s">
        <v>5</v>
      </c>
      <c r="D2" s="13" t="s">
        <v>13</v>
      </c>
      <c r="E2" s="13" t="s">
        <v>18</v>
      </c>
      <c r="F2" s="13" t="s">
        <v>19</v>
      </c>
      <c r="G2" s="13" t="s">
        <v>20</v>
      </c>
      <c r="H2" s="13" t="s">
        <v>21</v>
      </c>
      <c r="I2" s="13" t="s">
        <v>22</v>
      </c>
      <c r="J2" s="16" t="s">
        <v>5</v>
      </c>
      <c r="K2" s="30"/>
      <c r="L2" s="24"/>
    </row>
    <row r="3" spans="1:12" ht="30" customHeight="1">
      <c r="A3" s="19"/>
      <c r="C3" s="52">
        <f>IF(DAY(FebSun1)=1,FebSun1-6,FebSun1+1)</f>
        <v>44228</v>
      </c>
      <c r="D3" s="52">
        <f>IF(DAY(FebSun1)=1,FebSun1-5,FebSun1+2)</f>
        <v>44229</v>
      </c>
      <c r="E3" s="52">
        <f>IF(DAY(FebSun1)=1,FebSun1-4,FebSun1+3)</f>
        <v>44230</v>
      </c>
      <c r="F3" s="52">
        <f>IF(DAY(FebSun1)=1,FebSun1-3,FebSun1+4)</f>
        <v>44231</v>
      </c>
      <c r="G3" s="52">
        <f>IF(DAY(FebSun1)=1,FebSun1-2,FebSun1+5)</f>
        <v>44232</v>
      </c>
      <c r="H3" s="52">
        <f>IF(DAY(FebSun1)=1,FebSun1-1,FebSun1+6)</f>
        <v>44233</v>
      </c>
      <c r="I3" s="52">
        <f>IF(DAY(FebSun1)=1,FebSun1,FebSun1+7)</f>
        <v>44234</v>
      </c>
      <c r="J3" s="16"/>
      <c r="K3" s="3"/>
      <c r="L3" s="24"/>
    </row>
    <row r="4" spans="1:12" ht="30" customHeight="1">
      <c r="A4" s="19"/>
      <c r="C4" s="52">
        <f>IF(DAY(FebSun1)=1,FebSun1+1,FebSun1+8)</f>
        <v>44235</v>
      </c>
      <c r="D4" s="52">
        <f>IF(DAY(FebSun1)=1,FebSun1+2,FebSun1+9)</f>
        <v>44236</v>
      </c>
      <c r="E4" s="52">
        <f>IF(DAY(FebSun1)=1,FebSun1+3,FebSun1+10)</f>
        <v>44237</v>
      </c>
      <c r="F4" s="52">
        <f>IF(DAY(FebSun1)=1,FebSun1+4,FebSun1+11)</f>
        <v>44238</v>
      </c>
      <c r="G4" s="52">
        <f>IF(DAY(FebSun1)=1,FebSun1+5,FebSun1+12)</f>
        <v>44239</v>
      </c>
      <c r="H4" s="52">
        <f>IF(DAY(FebSun1)=1,FebSun1+6,FebSun1+13)</f>
        <v>44240</v>
      </c>
      <c r="I4" s="52">
        <f>IF(DAY(FebSun1)=1,FebSun1+7,FebSun1+14)</f>
        <v>44241</v>
      </c>
      <c r="J4" s="16"/>
      <c r="K4" s="3"/>
      <c r="L4" s="24"/>
    </row>
    <row r="5" spans="1:12" ht="30" customHeight="1">
      <c r="A5" s="19"/>
      <c r="C5" s="52">
        <f>IF(DAY(FebSun1)=1,FebSun1+8,FebSun1+15)</f>
        <v>44242</v>
      </c>
      <c r="D5" s="52">
        <f>IF(DAY(FebSun1)=1,FebSun1+9,FebSun1+16)</f>
        <v>44243</v>
      </c>
      <c r="E5" s="52">
        <f>IF(DAY(FebSun1)=1,FebSun1+10,FebSun1+17)</f>
        <v>44244</v>
      </c>
      <c r="F5" s="52">
        <f>IF(DAY(FebSun1)=1,FebSun1+11,FebSun1+18)</f>
        <v>44245</v>
      </c>
      <c r="G5" s="52">
        <f>IF(DAY(FebSun1)=1,FebSun1+12,FebSun1+19)</f>
        <v>44246</v>
      </c>
      <c r="H5" s="52">
        <f>IF(DAY(FebSun1)=1,FebSun1+13,FebSun1+20)</f>
        <v>44247</v>
      </c>
      <c r="I5" s="52">
        <f>IF(DAY(FebSun1)=1,FebSun1+14,FebSun1+21)</f>
        <v>44248</v>
      </c>
      <c r="J5" s="16"/>
      <c r="K5" s="3"/>
      <c r="L5" s="24"/>
    </row>
    <row r="6" spans="1:12" ht="30" customHeight="1">
      <c r="A6" s="19"/>
      <c r="C6" s="52">
        <f>IF(DAY(FebSun1)=1,FebSun1+15,FebSun1+22)</f>
        <v>44249</v>
      </c>
      <c r="D6" s="52">
        <f>IF(DAY(FebSun1)=1,FebSun1+16,FebSun1+23)</f>
        <v>44250</v>
      </c>
      <c r="E6" s="52">
        <f>IF(DAY(FebSun1)=1,FebSun1+17,FebSun1+24)</f>
        <v>44251</v>
      </c>
      <c r="F6" s="52">
        <f>IF(DAY(FebSun1)=1,FebSun1+18,FebSun1+25)</f>
        <v>44252</v>
      </c>
      <c r="G6" s="52">
        <f>IF(DAY(FebSun1)=1,FebSun1+19,FebSun1+26)</f>
        <v>44253</v>
      </c>
      <c r="H6" s="52">
        <f>IF(DAY(FebSun1)=1,FebSun1+20,FebSun1+27)</f>
        <v>44254</v>
      </c>
      <c r="I6" s="52">
        <f>IF(DAY(FebSun1)=1,FebSun1+21,FebSun1+28)</f>
        <v>44255</v>
      </c>
      <c r="J6" s="16"/>
      <c r="K6" s="3"/>
      <c r="L6" s="24"/>
    </row>
    <row r="7" spans="1:12" ht="30" customHeight="1">
      <c r="A7" s="19"/>
      <c r="C7" s="52">
        <f>IF(DAY(FebSun1)=1,FebSun1+22,FebSun1+29)</f>
        <v>44256</v>
      </c>
      <c r="D7" s="52">
        <f>IF(DAY(FebSun1)=1,FebSun1+23,FebSun1+30)</f>
        <v>44257</v>
      </c>
      <c r="E7" s="52">
        <f>IF(DAY(FebSun1)=1,FebSun1+24,FebSun1+31)</f>
        <v>44258</v>
      </c>
      <c r="F7" s="52">
        <f>IF(DAY(FebSun1)=1,FebSun1+25,FebSun1+32)</f>
        <v>44259</v>
      </c>
      <c r="G7" s="52">
        <f>IF(DAY(FebSun1)=1,FebSun1+26,FebSun1+33)</f>
        <v>44260</v>
      </c>
      <c r="H7" s="52">
        <f>IF(DAY(FebSun1)=1,FebSun1+27,FebSun1+34)</f>
        <v>44261</v>
      </c>
      <c r="I7" s="52">
        <f>IF(DAY(FebSun1)=1,FebSun1+28,FebSun1+35)</f>
        <v>44262</v>
      </c>
      <c r="J7" s="29"/>
      <c r="K7" s="27"/>
      <c r="L7" s="25"/>
    </row>
    <row r="8" spans="1:12" ht="30" customHeight="1">
      <c r="A8" s="19"/>
      <c r="B8" s="25"/>
      <c r="C8" s="52">
        <f>IF(DAY(FebSun1)=1,FebSun1+29,FebSun1+36)</f>
        <v>44263</v>
      </c>
      <c r="D8" s="52">
        <f>IF(DAY(FebSun1)=1,FebSun1+30,FebSun1+37)</f>
        <v>44264</v>
      </c>
      <c r="E8" s="52">
        <f>IF(DAY(FebSun1)=1,FebSun1+31,FebSun1+38)</f>
        <v>44265</v>
      </c>
      <c r="F8" s="52">
        <f>IF(DAY(FebSun1)=1,FebSun1+32,FebSun1+39)</f>
        <v>44266</v>
      </c>
      <c r="G8" s="52">
        <f>IF(DAY(FebSun1)=1,FebSun1+33,FebSun1+40)</f>
        <v>44267</v>
      </c>
      <c r="H8" s="52">
        <f>IF(DAY(FebSun1)=1,FebSun1+34,FebSun1+41)</f>
        <v>44268</v>
      </c>
      <c r="I8" s="52">
        <f>IF(DAY(FebSun1)=1,FebSun1+35,FebSun1+42)</f>
        <v>44269</v>
      </c>
      <c r="J8" s="16" t="s">
        <v>13</v>
      </c>
      <c r="K8" s="30"/>
      <c r="L8" s="24"/>
    </row>
    <row r="9" spans="1:12" ht="30" customHeight="1">
      <c r="A9" s="19"/>
      <c r="C9" s="11"/>
      <c r="D9" s="11"/>
      <c r="E9" s="11"/>
      <c r="F9" s="11"/>
      <c r="G9" s="11"/>
      <c r="H9" s="11"/>
      <c r="I9" s="11"/>
      <c r="J9" s="16"/>
      <c r="K9" s="3"/>
      <c r="L9" s="24"/>
    </row>
    <row r="10" spans="1:12" ht="30" customHeight="1">
      <c r="A10" s="19"/>
      <c r="B10" s="23" t="s">
        <v>4</v>
      </c>
      <c r="C10" s="15"/>
      <c r="D10" s="15"/>
      <c r="E10" s="15"/>
      <c r="F10" s="15"/>
      <c r="G10" s="15"/>
      <c r="H10" s="15"/>
      <c r="I10" s="15"/>
      <c r="J10" s="16"/>
      <c r="K10" s="3"/>
      <c r="L10" s="24"/>
    </row>
    <row r="11" spans="1:12" ht="30" customHeight="1">
      <c r="A11" s="35" t="s">
        <v>0</v>
      </c>
      <c r="B11" s="34" t="s">
        <v>5</v>
      </c>
      <c r="C11" s="58" t="s">
        <v>13</v>
      </c>
      <c r="D11" s="59"/>
      <c r="E11" s="58" t="s">
        <v>18</v>
      </c>
      <c r="F11" s="59"/>
      <c r="G11" s="58" t="s">
        <v>19</v>
      </c>
      <c r="H11" s="59"/>
      <c r="I11" s="9" t="s">
        <v>20</v>
      </c>
      <c r="J11" s="16"/>
      <c r="K11" s="3"/>
      <c r="L11" s="24"/>
    </row>
    <row r="12" spans="1:12" ht="30" customHeight="1">
      <c r="A12" s="35" t="s">
        <v>1</v>
      </c>
      <c r="B12" s="54" t="s">
        <v>6</v>
      </c>
      <c r="C12" s="61"/>
      <c r="D12" s="61"/>
      <c r="E12" s="61" t="s">
        <v>6</v>
      </c>
      <c r="F12" s="61"/>
      <c r="G12" s="61"/>
      <c r="H12" s="61"/>
      <c r="I12" s="56" t="s">
        <v>6</v>
      </c>
      <c r="J12" s="16"/>
      <c r="K12" s="3"/>
      <c r="L12" s="24"/>
    </row>
    <row r="13" spans="1:12" ht="30" customHeight="1">
      <c r="A13" s="35" t="s">
        <v>2</v>
      </c>
      <c r="B13" s="36" t="s">
        <v>7</v>
      </c>
      <c r="C13" s="60"/>
      <c r="D13" s="60"/>
      <c r="E13" s="60" t="s">
        <v>7</v>
      </c>
      <c r="F13" s="60"/>
      <c r="G13" s="60"/>
      <c r="H13" s="60"/>
      <c r="I13" s="41" t="s">
        <v>7</v>
      </c>
      <c r="J13" s="29"/>
      <c r="K13" s="27"/>
      <c r="L13" s="25"/>
    </row>
    <row r="14" spans="1:12" ht="30" customHeight="1">
      <c r="A14" s="35" t="s">
        <v>1</v>
      </c>
      <c r="B14" s="54"/>
      <c r="C14" s="63" t="s">
        <v>14</v>
      </c>
      <c r="D14" s="63"/>
      <c r="E14" s="63"/>
      <c r="F14" s="63"/>
      <c r="G14" s="63" t="s">
        <v>14</v>
      </c>
      <c r="H14" s="63"/>
      <c r="I14" s="56"/>
      <c r="J14" s="16" t="s">
        <v>18</v>
      </c>
      <c r="K14" s="30"/>
      <c r="L14" s="24"/>
    </row>
    <row r="15" spans="1:12" ht="30" customHeight="1">
      <c r="A15" s="35" t="s">
        <v>2</v>
      </c>
      <c r="B15" s="36"/>
      <c r="C15" s="60" t="s">
        <v>15</v>
      </c>
      <c r="D15" s="60"/>
      <c r="E15" s="60"/>
      <c r="F15" s="60"/>
      <c r="G15" s="60" t="s">
        <v>15</v>
      </c>
      <c r="H15" s="60"/>
      <c r="I15" s="41"/>
      <c r="J15" s="16"/>
      <c r="K15" s="3"/>
      <c r="L15" s="24"/>
    </row>
    <row r="16" spans="1:12" ht="30" customHeight="1">
      <c r="A16" s="35" t="s">
        <v>1</v>
      </c>
      <c r="B16" s="54" t="s">
        <v>8</v>
      </c>
      <c r="C16" s="63"/>
      <c r="D16" s="63"/>
      <c r="E16" s="63" t="s">
        <v>8</v>
      </c>
      <c r="F16" s="63"/>
      <c r="G16" s="63"/>
      <c r="H16" s="63"/>
      <c r="I16" s="57" t="s">
        <v>8</v>
      </c>
      <c r="J16" s="16"/>
      <c r="K16" s="3"/>
      <c r="L16" s="24"/>
    </row>
    <row r="17" spans="1:12" ht="30" customHeight="1">
      <c r="A17" s="35" t="s">
        <v>2</v>
      </c>
      <c r="B17" s="36" t="s">
        <v>9</v>
      </c>
      <c r="C17" s="60"/>
      <c r="D17" s="60"/>
      <c r="E17" s="60" t="s">
        <v>9</v>
      </c>
      <c r="F17" s="60"/>
      <c r="G17" s="60"/>
      <c r="H17" s="60"/>
      <c r="I17" s="41" t="s">
        <v>9</v>
      </c>
      <c r="J17" s="16"/>
      <c r="K17" s="3"/>
      <c r="L17" s="24"/>
    </row>
    <row r="18" spans="1:12" ht="30" customHeight="1">
      <c r="A18" s="35" t="s">
        <v>1</v>
      </c>
      <c r="B18" s="54"/>
      <c r="C18" s="63"/>
      <c r="D18" s="63"/>
      <c r="E18" s="63"/>
      <c r="F18" s="63"/>
      <c r="G18" s="63"/>
      <c r="H18" s="63"/>
      <c r="I18" s="56"/>
      <c r="J18" s="16"/>
      <c r="K18" s="3"/>
      <c r="L18" s="24"/>
    </row>
    <row r="19" spans="1:12" ht="30" customHeight="1">
      <c r="A19" s="35" t="s">
        <v>2</v>
      </c>
      <c r="B19" s="36"/>
      <c r="C19" s="60"/>
      <c r="D19" s="60"/>
      <c r="E19" s="60"/>
      <c r="F19" s="60"/>
      <c r="G19" s="60"/>
      <c r="H19" s="60"/>
      <c r="I19" s="42"/>
      <c r="J19" s="29"/>
      <c r="K19" s="27"/>
      <c r="L19" s="25"/>
    </row>
    <row r="20" spans="1:12" ht="30" customHeight="1">
      <c r="A20" s="35" t="s">
        <v>1</v>
      </c>
      <c r="B20" s="54"/>
      <c r="C20" s="63"/>
      <c r="D20" s="63"/>
      <c r="E20" s="63"/>
      <c r="F20" s="63"/>
      <c r="G20" s="63"/>
      <c r="H20" s="63"/>
      <c r="I20" s="56"/>
      <c r="J20" s="16" t="s">
        <v>19</v>
      </c>
      <c r="K20" s="30"/>
      <c r="L20" s="24"/>
    </row>
    <row r="21" spans="1:12" ht="30" customHeight="1">
      <c r="A21" s="35" t="s">
        <v>2</v>
      </c>
      <c r="B21" s="36"/>
      <c r="C21" s="60"/>
      <c r="D21" s="60"/>
      <c r="E21" s="60"/>
      <c r="F21" s="60"/>
      <c r="G21" s="60"/>
      <c r="H21" s="60"/>
      <c r="I21" s="41"/>
      <c r="J21" s="16"/>
      <c r="K21" s="3"/>
      <c r="L21" s="24"/>
    </row>
    <row r="22" spans="1:12" ht="30" customHeight="1">
      <c r="A22" s="35" t="s">
        <v>1</v>
      </c>
      <c r="B22" s="54"/>
      <c r="C22" s="63"/>
      <c r="D22" s="63"/>
      <c r="E22" s="63"/>
      <c r="F22" s="63"/>
      <c r="G22" s="63"/>
      <c r="H22" s="63"/>
      <c r="I22" s="56"/>
      <c r="J22" s="16"/>
      <c r="K22" s="3"/>
      <c r="L22" s="24"/>
    </row>
    <row r="23" spans="1:12" ht="30" customHeight="1">
      <c r="A23" s="35" t="s">
        <v>2</v>
      </c>
      <c r="B23" s="36"/>
      <c r="C23" s="60"/>
      <c r="D23" s="60"/>
      <c r="E23" s="60"/>
      <c r="F23" s="60"/>
      <c r="G23" s="60"/>
      <c r="H23" s="60"/>
      <c r="I23" s="41"/>
      <c r="J23" s="16"/>
      <c r="K23" s="3"/>
      <c r="L23" s="24"/>
    </row>
    <row r="24" spans="1:12" ht="30" customHeight="1">
      <c r="A24" s="35" t="s">
        <v>1</v>
      </c>
      <c r="B24" s="54" t="s">
        <v>10</v>
      </c>
      <c r="C24" s="63"/>
      <c r="D24" s="63"/>
      <c r="E24" s="63" t="s">
        <v>10</v>
      </c>
      <c r="F24" s="63"/>
      <c r="G24" s="63"/>
      <c r="H24" s="63"/>
      <c r="I24" s="56" t="s">
        <v>10</v>
      </c>
      <c r="J24" s="16"/>
      <c r="K24" s="3"/>
      <c r="L24" s="24"/>
    </row>
    <row r="25" spans="1:12" ht="30" customHeight="1">
      <c r="A25" s="35" t="s">
        <v>2</v>
      </c>
      <c r="B25" s="36" t="s">
        <v>11</v>
      </c>
      <c r="C25" s="60"/>
      <c r="D25" s="60"/>
      <c r="E25" s="60" t="s">
        <v>11</v>
      </c>
      <c r="F25" s="60"/>
      <c r="G25" s="60"/>
      <c r="H25" s="60"/>
      <c r="I25" s="41" t="s">
        <v>11</v>
      </c>
      <c r="J25" s="29"/>
      <c r="K25" s="27"/>
      <c r="L25" s="25"/>
    </row>
    <row r="26" spans="1:12" ht="30" customHeight="1">
      <c r="A26" s="35" t="s">
        <v>1</v>
      </c>
      <c r="B26" s="54"/>
      <c r="C26" s="63"/>
      <c r="D26" s="63"/>
      <c r="E26" s="63"/>
      <c r="F26" s="63"/>
      <c r="G26" s="63"/>
      <c r="H26" s="63"/>
      <c r="I26" s="56"/>
      <c r="J26" s="16" t="s">
        <v>20</v>
      </c>
      <c r="K26" s="30"/>
      <c r="L26" s="24"/>
    </row>
    <row r="27" spans="1:12" ht="30" customHeight="1">
      <c r="A27" s="35" t="s">
        <v>2</v>
      </c>
      <c r="B27" s="36"/>
      <c r="C27" s="60"/>
      <c r="D27" s="60"/>
      <c r="E27" s="60"/>
      <c r="F27" s="60"/>
      <c r="G27" s="60"/>
      <c r="H27" s="60"/>
      <c r="I27" s="41"/>
      <c r="J27" s="16"/>
      <c r="K27" s="3"/>
      <c r="L27" s="24"/>
    </row>
    <row r="28" spans="1:12" ht="30" customHeight="1">
      <c r="A28" s="35" t="s">
        <v>1</v>
      </c>
      <c r="B28" s="54"/>
      <c r="C28" s="63" t="s">
        <v>16</v>
      </c>
      <c r="D28" s="63"/>
      <c r="E28" s="63"/>
      <c r="F28" s="63"/>
      <c r="G28" s="63" t="s">
        <v>16</v>
      </c>
      <c r="H28" s="63"/>
      <c r="I28" s="56"/>
      <c r="J28" s="16"/>
      <c r="K28" s="3"/>
      <c r="L28" s="24"/>
    </row>
    <row r="29" spans="1:12" ht="30" customHeight="1">
      <c r="A29" s="35" t="s">
        <v>2</v>
      </c>
      <c r="B29" s="36"/>
      <c r="C29" s="60" t="s">
        <v>17</v>
      </c>
      <c r="D29" s="60"/>
      <c r="E29" s="60"/>
      <c r="F29" s="60"/>
      <c r="G29" s="60" t="s">
        <v>17</v>
      </c>
      <c r="H29" s="60"/>
      <c r="I29" s="41"/>
      <c r="J29" s="16"/>
      <c r="K29" s="3"/>
      <c r="L29" s="24"/>
    </row>
    <row r="30" spans="1:12" ht="30" customHeight="1">
      <c r="A30" s="35" t="s">
        <v>1</v>
      </c>
      <c r="B30" s="54"/>
      <c r="C30" s="63"/>
      <c r="D30" s="63"/>
      <c r="E30" s="63"/>
      <c r="F30" s="63"/>
      <c r="G30" s="63"/>
      <c r="H30" s="63"/>
      <c r="I30" s="56"/>
      <c r="J30" s="16"/>
      <c r="K30" s="3"/>
      <c r="L30" s="24"/>
    </row>
    <row r="31" spans="1:12" ht="30" customHeight="1">
      <c r="A31" s="35" t="s">
        <v>2</v>
      </c>
      <c r="B31" s="43"/>
      <c r="C31" s="64"/>
      <c r="D31" s="64"/>
      <c r="E31" s="64"/>
      <c r="F31" s="64"/>
      <c r="G31" s="64"/>
      <c r="H31" s="64"/>
      <c r="I31" s="40"/>
      <c r="J31" s="16"/>
      <c r="K31" s="27"/>
      <c r="L31" s="24"/>
    </row>
  </sheetData>
  <mergeCells count="63">
    <mergeCell ref="C31:D31"/>
    <mergeCell ref="E31:F31"/>
    <mergeCell ref="G31:H31"/>
    <mergeCell ref="C29:D29"/>
    <mergeCell ref="E29:F29"/>
    <mergeCell ref="G29:H29"/>
    <mergeCell ref="C30:D30"/>
    <mergeCell ref="E30:F30"/>
    <mergeCell ref="G30:H30"/>
    <mergeCell ref="C28:D28"/>
    <mergeCell ref="E28:F28"/>
    <mergeCell ref="G28:H28"/>
    <mergeCell ref="C26:D26"/>
    <mergeCell ref="E26:F26"/>
    <mergeCell ref="G26:H26"/>
    <mergeCell ref="C27:D27"/>
    <mergeCell ref="E27:F27"/>
    <mergeCell ref="G27:H27"/>
    <mergeCell ref="C24:D24"/>
    <mergeCell ref="E24:F24"/>
    <mergeCell ref="G24:H24"/>
    <mergeCell ref="C25:D25"/>
    <mergeCell ref="E25:F25"/>
    <mergeCell ref="G25:H25"/>
    <mergeCell ref="C22:D22"/>
    <mergeCell ref="E22:F22"/>
    <mergeCell ref="G22:H22"/>
    <mergeCell ref="C23:D23"/>
    <mergeCell ref="E23:F23"/>
    <mergeCell ref="G23:H23"/>
    <mergeCell ref="C21:D21"/>
    <mergeCell ref="E21:F21"/>
    <mergeCell ref="G21:H21"/>
    <mergeCell ref="C19:D19"/>
    <mergeCell ref="E19:F19"/>
    <mergeCell ref="G19:H19"/>
    <mergeCell ref="C20:D20"/>
    <mergeCell ref="E20:F20"/>
    <mergeCell ref="G20:H20"/>
    <mergeCell ref="C17:D17"/>
    <mergeCell ref="E17:F17"/>
    <mergeCell ref="G17:H17"/>
    <mergeCell ref="C18:D18"/>
    <mergeCell ref="E18:F18"/>
    <mergeCell ref="G18:H18"/>
    <mergeCell ref="C13:D13"/>
    <mergeCell ref="E13:F13"/>
    <mergeCell ref="G13:H13"/>
    <mergeCell ref="C16:D16"/>
    <mergeCell ref="E16:F16"/>
    <mergeCell ref="G16:H16"/>
    <mergeCell ref="C14:D14"/>
    <mergeCell ref="E14:F14"/>
    <mergeCell ref="G14:H14"/>
    <mergeCell ref="C15:D15"/>
    <mergeCell ref="E15:F15"/>
    <mergeCell ref="G15:H15"/>
    <mergeCell ref="C11:D11"/>
    <mergeCell ref="E11:F11"/>
    <mergeCell ref="G11:H11"/>
    <mergeCell ref="C12:D12"/>
    <mergeCell ref="E12:F12"/>
    <mergeCell ref="G12:H12"/>
  </mergeCells>
  <phoneticPr fontId="24"/>
  <conditionalFormatting sqref="C3:H3">
    <cfRule type="expression" dxfId="78" priority="9" stopIfTrue="1">
      <formula>DAY(C3)&gt;8</formula>
    </cfRule>
  </conditionalFormatting>
  <conditionalFormatting sqref="C7:I8">
    <cfRule type="expression" dxfId="77" priority="8" stopIfTrue="1">
      <formula>AND(DAY(C7)&gt;=1,DAY(C7)&lt;=15)</formula>
    </cfRule>
  </conditionalFormatting>
  <conditionalFormatting sqref="C3:I8">
    <cfRule type="expression" dxfId="76" priority="10">
      <formula>VLOOKUP(DAY(C3),AssignmentDays,1,FALSE)=DAY(C3)</formula>
    </cfRule>
  </conditionalFormatting>
  <conditionalFormatting sqref="B13:I13 B15:I15 B17:I17 B19:I19 B21:I21 B23:I23 B25:I25 B27:I27 B29:I29 B31:I31">
    <cfRule type="expression" dxfId="75" priority="7">
      <formula>B13&lt;&gt;""</formula>
    </cfRule>
  </conditionalFormatting>
  <conditionalFormatting sqref="B12:I12 B14:I14 B16:I16 B18:I18 B20:I20 B22:I22 B24:I24 B26:I26 B28:I28 B30:I30">
    <cfRule type="expression" dxfId="74" priority="6">
      <formula>B12&lt;&gt;""</formula>
    </cfRule>
  </conditionalFormatting>
  <conditionalFormatting sqref="B13:I13 B15:I15 B17:I17 B19:I19 B21:I21 B23:I23 B25:I25 B27:I27 B29:I29">
    <cfRule type="expression" dxfId="73" priority="4">
      <formula>COLUMN(B12)&gt;=2</formula>
    </cfRule>
  </conditionalFormatting>
  <conditionalFormatting sqref="B12:I31">
    <cfRule type="expression" dxfId="72" priority="1">
      <formula>COLUMN(B12)&gt;2</formula>
    </cfRule>
  </conditionalFormatting>
  <dataValidations xWindow="95" yWindow="532" count="13">
    <dataValidation allowBlank="1" showInputMessage="1" showErrorMessage="1" prompt="Le calendrier de février met automatiquement en surbrillance les entrées de la liste de devoirs pour le mois. Les polices plus foncées indiquent les devoirs. Les polices plus claires indiquent les jours du mois précédent ou suivant" sqref="B2"/>
    <dataValidation allowBlank="1" showInputMessage="1" showErrorMessage="1" prompt="Année calendaire mise à jour automatiquement. Pour modifier l’année, mettez à jour la cellule B1 sur la feuille de calcul de janvier" sqref="B1"/>
    <dataValidation allowBlank="1" showInputMessage="1" showErrorMessage="1" prompt="Préparez un emploi du temps hebdomadaire, puis créez une liste de devoirs dans cette feuille de calcul. Les devoirs sont automatiquement mis en surbrillance dans le calendrier mensuel pour l’année entrée en B1 sur la feuille de calcul Jan" sqref="A1"/>
    <dataValidation allowBlank="1" showInputMessage="1" showErrorMessage="1" prompt="Les cellules C2 à I2 contiennent les jours de la semaine" sqref="C2"/>
    <dataValidation allowBlank="1" showInputMessage="1" showErrorMessage="1" prompt="Si cette cellule ne contient pas le numéro 1, il s’agit alors d’un jour du mois précédent. Les cellules C3 à I8 contiennent les dates du mois en cours." sqref="C3"/>
    <dataValidation allowBlank="1" showInputMessage="1" showErrorMessage="1" prompt="Si les nombres de cette ligne sont inférieurs au nombre précédent ou à la ligne de nombres précédente, il s’agit des dates du mois suivant" sqref="C8"/>
    <dataValidation allowBlank="1" showInputMessage="1" showErrorMessage="1" prompt="Entrez l’heure dans cette ligne pour les colonnes B à I" sqref="B12"/>
    <dataValidation allowBlank="1" showInputMessage="1" showErrorMessage="1" prompt="Entrez la matière dans cette ligne des colonnes B à I" sqref="B13"/>
    <dataValidation allowBlank="1" showInputMessage="1" showErrorMessage="1" prompt="Cette colonne regroupe les jours de la semaine. 6 lignes sont destinées aux devoirs pour chaque jour du mois. Insérez des lignes pour ajouter des devoirs. Les éléments apparaîtront en surbrillance dans le calendrier à gauche" sqref="J1"/>
    <dataValidation allowBlank="1" showInputMessage="1" showErrorMessage="1" prompt="Entrez dans cette colonne les détails du devoir associé au jour de la semaine dans la colonne J et à la date dans la colonne K pour le mois indiqué à gauche" sqref="L1"/>
    <dataValidation allowBlank="1" showInputMessage="1" showErrorMessage="1" prompt="Entrez dans cette colonne la date du devoir correspondant au jour de la semaine dans la colonne J. Cette date apparaîtra en surbrillance dans le calendrier à gauche" sqref="K1"/>
    <dataValidation allowBlank="1" showInputMessage="1" showErrorMessage="1" prompt="Les jours de la semaine figurent dans cette ligne, du lundi au vendredi" sqref="B11"/>
    <dataValidation allowBlank="1" showInputMessage="1" showErrorMessage="1" prompt="Entrez l’heure de votre cours et, dans la ligne en dessous, le nom du cours pour chaque jour de la semaine dans les colonnes B à I. Répétez ces étapes pour les autres cours dans les lignes suivantes" sqref="B10"/>
  </dataValidations>
  <printOptions horizontalCentered="1" verticalCentered="1"/>
  <pageMargins left="0.5" right="0.5" top="0.5" bottom="0.5" header="0.3" footer="0.3"/>
  <pageSetup paperSize="9" scale="57" orientation="landscape"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sheetPr>
    <tabColor theme="4"/>
    <pageSetUpPr fitToPage="1"/>
  </sheetPr>
  <dimension ref="A1:L31"/>
  <sheetViews>
    <sheetView showGridLines="0" zoomScaleNormal="100" zoomScalePageLayoutView="84" workbookViewId="0"/>
  </sheetViews>
  <sheetFormatPr baseColWidth="10" defaultColWidth="8.625" defaultRowHeight="30" customHeight="1"/>
  <cols>
    <col min="1" max="1" width="2.625" style="2" customWidth="1"/>
    <col min="2" max="2" width="20.625" style="24" customWidth="1"/>
    <col min="3" max="8" width="10.625" style="2" customWidth="1"/>
    <col min="9" max="9" width="20.625" style="2" customWidth="1"/>
    <col min="10" max="10" width="10.625" style="24" customWidth="1"/>
    <col min="11" max="11" width="10.625" style="8" customWidth="1"/>
    <col min="12" max="12" width="70.625" style="2" customWidth="1"/>
    <col min="13" max="13" width="2.625" customWidth="1"/>
  </cols>
  <sheetData>
    <row r="1" spans="1:12" ht="30" customHeight="1">
      <c r="A1" s="24"/>
      <c r="B1" s="18">
        <f>Année</f>
        <v>2021</v>
      </c>
      <c r="J1" s="28" t="s">
        <v>0</v>
      </c>
      <c r="K1" s="28" t="s">
        <v>23</v>
      </c>
      <c r="L1" s="17" t="s">
        <v>24</v>
      </c>
    </row>
    <row r="2" spans="1:12" ht="30" customHeight="1">
      <c r="A2" s="19"/>
      <c r="B2" s="48" t="s">
        <v>13</v>
      </c>
      <c r="C2" s="13" t="s">
        <v>5</v>
      </c>
      <c r="D2" s="13" t="s">
        <v>13</v>
      </c>
      <c r="E2" s="13" t="s">
        <v>18</v>
      </c>
      <c r="F2" s="13" t="s">
        <v>19</v>
      </c>
      <c r="G2" s="13" t="s">
        <v>20</v>
      </c>
      <c r="H2" s="13" t="s">
        <v>21</v>
      </c>
      <c r="I2" s="13" t="s">
        <v>22</v>
      </c>
      <c r="J2" s="16" t="s">
        <v>5</v>
      </c>
      <c r="K2" s="30"/>
      <c r="L2" s="7"/>
    </row>
    <row r="3" spans="1:12" ht="30" customHeight="1">
      <c r="A3" s="19"/>
      <c r="C3" s="52">
        <f>IF(DAY(MarSun1)=1,MarSun1-6,MarSun1+1)</f>
        <v>44256</v>
      </c>
      <c r="D3" s="52">
        <f>IF(DAY(MarSun1)=1,MarSun1-5,MarSun1+2)</f>
        <v>44257</v>
      </c>
      <c r="E3" s="52">
        <f>IF(DAY(MarSun1)=1,MarSun1-4,MarSun1+3)</f>
        <v>44258</v>
      </c>
      <c r="F3" s="52">
        <f>IF(DAY(MarSun1)=1,MarSun1-3,MarSun1+4)</f>
        <v>44259</v>
      </c>
      <c r="G3" s="52">
        <f>IF(DAY(MarSun1)=1,MarSun1-2,MarSun1+5)</f>
        <v>44260</v>
      </c>
      <c r="H3" s="52">
        <f>IF(DAY(MarSun1)=1,MarSun1-1,MarSun1+6)</f>
        <v>44261</v>
      </c>
      <c r="I3" s="52">
        <f>IF(DAY(MarSun1)=1,MarSun1,MarSun1+7)</f>
        <v>44262</v>
      </c>
      <c r="J3" s="16"/>
      <c r="K3" s="3"/>
      <c r="L3" s="10"/>
    </row>
    <row r="4" spans="1:12" ht="30" customHeight="1">
      <c r="A4" s="19"/>
      <c r="C4" s="52">
        <f>IF(DAY(MarSun1)=1,MarSun1+1,MarSun1+8)</f>
        <v>44263</v>
      </c>
      <c r="D4" s="52">
        <f>IF(DAY(MarSun1)=1,MarSun1+2,MarSun1+9)</f>
        <v>44264</v>
      </c>
      <c r="E4" s="52">
        <f>IF(DAY(MarSun1)=1,MarSun1+3,MarSun1+10)</f>
        <v>44265</v>
      </c>
      <c r="F4" s="52">
        <f>IF(DAY(MarSun1)=1,MarSun1+4,MarSun1+11)</f>
        <v>44266</v>
      </c>
      <c r="G4" s="52">
        <f>IF(DAY(MarSun1)=1,MarSun1+5,MarSun1+12)</f>
        <v>44267</v>
      </c>
      <c r="H4" s="52">
        <f>IF(DAY(MarSun1)=1,MarSun1+6,MarSun1+13)</f>
        <v>44268</v>
      </c>
      <c r="I4" s="52">
        <f>IF(DAY(MarSun1)=1,MarSun1+7,MarSun1+14)</f>
        <v>44269</v>
      </c>
      <c r="J4" s="16"/>
      <c r="K4" s="3"/>
      <c r="L4" s="10"/>
    </row>
    <row r="5" spans="1:12" ht="30" customHeight="1">
      <c r="A5" s="19"/>
      <c r="C5" s="52">
        <f>IF(DAY(MarSun1)=1,MarSun1+8,MarSun1+15)</f>
        <v>44270</v>
      </c>
      <c r="D5" s="52">
        <f>IF(DAY(MarSun1)=1,MarSun1+9,MarSun1+16)</f>
        <v>44271</v>
      </c>
      <c r="E5" s="52">
        <f>IF(DAY(MarSun1)=1,MarSun1+10,MarSun1+17)</f>
        <v>44272</v>
      </c>
      <c r="F5" s="52">
        <f>IF(DAY(MarSun1)=1,MarSun1+11,MarSun1+18)</f>
        <v>44273</v>
      </c>
      <c r="G5" s="52">
        <f>IF(DAY(MarSun1)=1,MarSun1+12,MarSun1+19)</f>
        <v>44274</v>
      </c>
      <c r="H5" s="52">
        <f>IF(DAY(MarSun1)=1,MarSun1+13,MarSun1+20)</f>
        <v>44275</v>
      </c>
      <c r="I5" s="52">
        <f>IF(DAY(MarSun1)=1,MarSun1+14,MarSun1+21)</f>
        <v>44276</v>
      </c>
      <c r="J5" s="16"/>
      <c r="K5" s="3"/>
      <c r="L5" s="10"/>
    </row>
    <row r="6" spans="1:12" ht="30" customHeight="1">
      <c r="A6" s="19"/>
      <c r="C6" s="52">
        <f>IF(DAY(MarSun1)=1,MarSun1+15,MarSun1+22)</f>
        <v>44277</v>
      </c>
      <c r="D6" s="52">
        <f>IF(DAY(MarSun1)=1,MarSun1+16,MarSun1+23)</f>
        <v>44278</v>
      </c>
      <c r="E6" s="52">
        <f>IF(DAY(MarSun1)=1,MarSun1+17,MarSun1+24)</f>
        <v>44279</v>
      </c>
      <c r="F6" s="52">
        <f>IF(DAY(MarSun1)=1,MarSun1+18,MarSun1+25)</f>
        <v>44280</v>
      </c>
      <c r="G6" s="52">
        <f>IF(DAY(MarSun1)=1,MarSun1+19,MarSun1+26)</f>
        <v>44281</v>
      </c>
      <c r="H6" s="52">
        <f>IF(DAY(MarSun1)=1,MarSun1+20,MarSun1+27)</f>
        <v>44282</v>
      </c>
      <c r="I6" s="52">
        <f>IF(DAY(MarSun1)=1,MarSun1+21,MarSun1+28)</f>
        <v>44283</v>
      </c>
      <c r="J6" s="16"/>
      <c r="K6" s="3"/>
      <c r="L6" s="10"/>
    </row>
    <row r="7" spans="1:12" ht="30" customHeight="1">
      <c r="A7" s="19"/>
      <c r="C7" s="52">
        <f>IF(DAY(MarSun1)=1,MarSun1+22,MarSun1+29)</f>
        <v>44284</v>
      </c>
      <c r="D7" s="52">
        <f>IF(DAY(MarSun1)=1,MarSun1+23,MarSun1+30)</f>
        <v>44285</v>
      </c>
      <c r="E7" s="52">
        <f>IF(DAY(MarSun1)=1,MarSun1+24,MarSun1+31)</f>
        <v>44286</v>
      </c>
      <c r="F7" s="52">
        <f>IF(DAY(MarSun1)=1,MarSun1+25,MarSun1+32)</f>
        <v>44287</v>
      </c>
      <c r="G7" s="52">
        <f>IF(DAY(MarSun1)=1,MarSun1+26,MarSun1+33)</f>
        <v>44288</v>
      </c>
      <c r="H7" s="52">
        <f>IF(DAY(MarSun1)=1,MarSun1+27,MarSun1+34)</f>
        <v>44289</v>
      </c>
      <c r="I7" s="52">
        <f>IF(DAY(MarSun1)=1,MarSun1+28,MarSun1+35)</f>
        <v>44290</v>
      </c>
      <c r="J7" s="1"/>
      <c r="K7" s="31"/>
      <c r="L7" s="26"/>
    </row>
    <row r="8" spans="1:12" ht="30" customHeight="1">
      <c r="A8" s="19"/>
      <c r="B8" s="25"/>
      <c r="C8" s="52">
        <f>IF(DAY(MarSun1)=1,MarSun1+29,MarSun1+36)</f>
        <v>44291</v>
      </c>
      <c r="D8" s="52">
        <f>IF(DAY(MarSun1)=1,MarSun1+30,MarSun1+37)</f>
        <v>44292</v>
      </c>
      <c r="E8" s="52">
        <f>IF(DAY(MarSun1)=1,MarSun1+31,MarSun1+38)</f>
        <v>44293</v>
      </c>
      <c r="F8" s="52">
        <f>IF(DAY(MarSun1)=1,MarSun1+32,MarSun1+39)</f>
        <v>44294</v>
      </c>
      <c r="G8" s="52">
        <f>IF(DAY(MarSun1)=1,MarSun1+33,MarSun1+40)</f>
        <v>44295</v>
      </c>
      <c r="H8" s="52">
        <f>IF(DAY(MarSun1)=1,MarSun1+34,MarSun1+41)</f>
        <v>44296</v>
      </c>
      <c r="I8" s="52">
        <f>IF(DAY(MarSun1)=1,MarSun1+35,MarSun1+42)</f>
        <v>44297</v>
      </c>
      <c r="J8" s="16" t="s">
        <v>13</v>
      </c>
      <c r="K8" s="30"/>
      <c r="L8" s="10"/>
    </row>
    <row r="9" spans="1:12" ht="30" customHeight="1">
      <c r="A9" s="19"/>
      <c r="C9" s="11"/>
      <c r="D9" s="11"/>
      <c r="E9" s="11"/>
      <c r="F9" s="11"/>
      <c r="G9" s="11"/>
      <c r="H9" s="11"/>
      <c r="I9" s="11"/>
      <c r="J9" s="16"/>
      <c r="K9" s="3"/>
      <c r="L9" s="10"/>
    </row>
    <row r="10" spans="1:12" ht="30" customHeight="1">
      <c r="A10" s="19"/>
      <c r="B10" s="23" t="s">
        <v>4</v>
      </c>
      <c r="C10" s="15"/>
      <c r="D10" s="15"/>
      <c r="E10" s="15"/>
      <c r="F10" s="15"/>
      <c r="G10" s="15"/>
      <c r="H10" s="15"/>
      <c r="I10" s="15"/>
      <c r="J10" s="16"/>
      <c r="K10" s="3"/>
      <c r="L10" s="10"/>
    </row>
    <row r="11" spans="1:12" ht="30" customHeight="1">
      <c r="A11" s="35" t="s">
        <v>0</v>
      </c>
      <c r="B11" s="34" t="s">
        <v>5</v>
      </c>
      <c r="C11" s="58" t="s">
        <v>13</v>
      </c>
      <c r="D11" s="59"/>
      <c r="E11" s="58" t="s">
        <v>18</v>
      </c>
      <c r="F11" s="59"/>
      <c r="G11" s="58" t="s">
        <v>19</v>
      </c>
      <c r="H11" s="59"/>
      <c r="I11" s="9" t="s">
        <v>20</v>
      </c>
      <c r="J11" s="16"/>
      <c r="K11" s="3"/>
      <c r="L11" s="10"/>
    </row>
    <row r="12" spans="1:12" ht="30" customHeight="1">
      <c r="A12" s="35" t="s">
        <v>1</v>
      </c>
      <c r="B12" s="54" t="s">
        <v>6</v>
      </c>
      <c r="C12" s="61"/>
      <c r="D12" s="61"/>
      <c r="E12" s="61" t="s">
        <v>6</v>
      </c>
      <c r="F12" s="61"/>
      <c r="G12" s="61"/>
      <c r="H12" s="61"/>
      <c r="I12" s="56" t="s">
        <v>6</v>
      </c>
      <c r="J12" s="16"/>
      <c r="K12" s="3"/>
      <c r="L12" s="10"/>
    </row>
    <row r="13" spans="1:12" ht="30" customHeight="1">
      <c r="A13" s="35" t="s">
        <v>2</v>
      </c>
      <c r="B13" s="36" t="s">
        <v>7</v>
      </c>
      <c r="C13" s="60"/>
      <c r="D13" s="60"/>
      <c r="E13" s="60" t="s">
        <v>7</v>
      </c>
      <c r="F13" s="60"/>
      <c r="G13" s="60"/>
      <c r="H13" s="60"/>
      <c r="I13" s="41" t="s">
        <v>7</v>
      </c>
      <c r="J13" s="1"/>
      <c r="K13" s="31"/>
      <c r="L13" s="26"/>
    </row>
    <row r="14" spans="1:12" ht="30" customHeight="1">
      <c r="A14" s="35" t="s">
        <v>1</v>
      </c>
      <c r="B14" s="54"/>
      <c r="C14" s="61" t="s">
        <v>14</v>
      </c>
      <c r="D14" s="61"/>
      <c r="E14" s="61"/>
      <c r="F14" s="61"/>
      <c r="G14" s="61" t="s">
        <v>14</v>
      </c>
      <c r="H14" s="61"/>
      <c r="I14" s="56"/>
      <c r="J14" s="16" t="s">
        <v>18</v>
      </c>
      <c r="K14" s="30"/>
      <c r="L14" s="10"/>
    </row>
    <row r="15" spans="1:12" ht="30" customHeight="1">
      <c r="A15" s="35" t="s">
        <v>2</v>
      </c>
      <c r="B15" s="36"/>
      <c r="C15" s="60" t="s">
        <v>15</v>
      </c>
      <c r="D15" s="60"/>
      <c r="E15" s="60"/>
      <c r="F15" s="60"/>
      <c r="G15" s="60" t="s">
        <v>15</v>
      </c>
      <c r="H15" s="60"/>
      <c r="I15" s="41"/>
      <c r="J15" s="16"/>
      <c r="K15" s="3"/>
      <c r="L15" s="10"/>
    </row>
    <row r="16" spans="1:12" ht="30" customHeight="1">
      <c r="A16" s="35" t="s">
        <v>1</v>
      </c>
      <c r="B16" s="54" t="s">
        <v>8</v>
      </c>
      <c r="C16" s="61"/>
      <c r="D16" s="61"/>
      <c r="E16" s="61" t="s">
        <v>8</v>
      </c>
      <c r="F16" s="61"/>
      <c r="G16" s="61"/>
      <c r="H16" s="61"/>
      <c r="I16" s="57" t="s">
        <v>8</v>
      </c>
      <c r="J16" s="16"/>
      <c r="K16" s="3"/>
      <c r="L16" s="10"/>
    </row>
    <row r="17" spans="1:12" ht="30" customHeight="1">
      <c r="A17" s="35" t="s">
        <v>2</v>
      </c>
      <c r="B17" s="36" t="s">
        <v>9</v>
      </c>
      <c r="C17" s="60"/>
      <c r="D17" s="60"/>
      <c r="E17" s="60" t="s">
        <v>9</v>
      </c>
      <c r="F17" s="60"/>
      <c r="G17" s="60"/>
      <c r="H17" s="60"/>
      <c r="I17" s="41" t="s">
        <v>9</v>
      </c>
      <c r="J17" s="16"/>
      <c r="K17" s="3"/>
      <c r="L17" s="10"/>
    </row>
    <row r="18" spans="1:12" ht="30" customHeight="1">
      <c r="A18" s="35" t="s">
        <v>1</v>
      </c>
      <c r="B18" s="54"/>
      <c r="C18" s="61"/>
      <c r="D18" s="61"/>
      <c r="E18" s="61"/>
      <c r="F18" s="61"/>
      <c r="G18" s="61"/>
      <c r="H18" s="61"/>
      <c r="I18" s="56"/>
      <c r="J18" s="16"/>
      <c r="K18" s="3"/>
      <c r="L18" s="10"/>
    </row>
    <row r="19" spans="1:12" ht="30" customHeight="1">
      <c r="A19" s="35" t="s">
        <v>2</v>
      </c>
      <c r="B19" s="36"/>
      <c r="C19" s="60"/>
      <c r="D19" s="60"/>
      <c r="E19" s="60"/>
      <c r="F19" s="60"/>
      <c r="G19" s="60"/>
      <c r="H19" s="60"/>
      <c r="I19" s="42"/>
      <c r="J19" s="1"/>
      <c r="K19" s="31"/>
      <c r="L19" s="32"/>
    </row>
    <row r="20" spans="1:12" ht="30" customHeight="1">
      <c r="A20" s="35" t="s">
        <v>1</v>
      </c>
      <c r="B20" s="54"/>
      <c r="C20" s="61"/>
      <c r="D20" s="61"/>
      <c r="E20" s="61"/>
      <c r="F20" s="61"/>
      <c r="G20" s="61"/>
      <c r="H20" s="61"/>
      <c r="I20" s="56"/>
      <c r="J20" s="16" t="s">
        <v>19</v>
      </c>
      <c r="K20" s="30"/>
      <c r="L20" s="10"/>
    </row>
    <row r="21" spans="1:12" ht="30" customHeight="1">
      <c r="A21" s="35" t="s">
        <v>2</v>
      </c>
      <c r="B21" s="36"/>
      <c r="C21" s="60"/>
      <c r="D21" s="60"/>
      <c r="E21" s="60"/>
      <c r="F21" s="60"/>
      <c r="G21" s="60"/>
      <c r="H21" s="60"/>
      <c r="I21" s="41"/>
      <c r="J21" s="16"/>
      <c r="K21" s="3"/>
      <c r="L21" s="10"/>
    </row>
    <row r="22" spans="1:12" ht="30" customHeight="1">
      <c r="A22" s="35" t="s">
        <v>1</v>
      </c>
      <c r="B22" s="54"/>
      <c r="C22" s="61"/>
      <c r="D22" s="61"/>
      <c r="E22" s="61"/>
      <c r="F22" s="61"/>
      <c r="G22" s="61"/>
      <c r="H22" s="61"/>
      <c r="I22" s="56"/>
      <c r="J22" s="16"/>
      <c r="K22" s="3"/>
      <c r="L22" s="10"/>
    </row>
    <row r="23" spans="1:12" ht="30" customHeight="1">
      <c r="A23" s="35" t="s">
        <v>2</v>
      </c>
      <c r="B23" s="36"/>
      <c r="C23" s="60"/>
      <c r="D23" s="60"/>
      <c r="E23" s="60"/>
      <c r="F23" s="60"/>
      <c r="G23" s="60"/>
      <c r="H23" s="60"/>
      <c r="I23" s="41"/>
      <c r="J23" s="16"/>
      <c r="K23" s="3"/>
      <c r="L23" s="10"/>
    </row>
    <row r="24" spans="1:12" ht="30" customHeight="1">
      <c r="A24" s="35" t="s">
        <v>1</v>
      </c>
      <c r="B24" s="54" t="s">
        <v>10</v>
      </c>
      <c r="C24" s="61"/>
      <c r="D24" s="61"/>
      <c r="E24" s="61" t="s">
        <v>10</v>
      </c>
      <c r="F24" s="61"/>
      <c r="G24" s="61"/>
      <c r="H24" s="61"/>
      <c r="I24" s="56" t="s">
        <v>10</v>
      </c>
      <c r="J24" s="16"/>
      <c r="K24" s="3"/>
      <c r="L24" s="10"/>
    </row>
    <row r="25" spans="1:12" ht="30" customHeight="1">
      <c r="A25" s="35" t="s">
        <v>2</v>
      </c>
      <c r="B25" s="36" t="s">
        <v>11</v>
      </c>
      <c r="C25" s="60"/>
      <c r="D25" s="60"/>
      <c r="E25" s="60" t="s">
        <v>11</v>
      </c>
      <c r="F25" s="60"/>
      <c r="G25" s="60"/>
      <c r="H25" s="60"/>
      <c r="I25" s="41" t="s">
        <v>11</v>
      </c>
      <c r="J25" s="1"/>
      <c r="K25" s="31"/>
      <c r="L25" s="32"/>
    </row>
    <row r="26" spans="1:12" ht="30" customHeight="1">
      <c r="A26" s="35" t="s">
        <v>1</v>
      </c>
      <c r="B26" s="54"/>
      <c r="C26" s="61"/>
      <c r="D26" s="61"/>
      <c r="E26" s="61"/>
      <c r="F26" s="61"/>
      <c r="G26" s="61"/>
      <c r="H26" s="61"/>
      <c r="I26" s="56"/>
      <c r="J26" s="16" t="s">
        <v>20</v>
      </c>
      <c r="K26" s="30"/>
      <c r="L26" s="10"/>
    </row>
    <row r="27" spans="1:12" ht="30" customHeight="1">
      <c r="A27" s="35" t="s">
        <v>2</v>
      </c>
      <c r="B27" s="36"/>
      <c r="C27" s="60"/>
      <c r="D27" s="60"/>
      <c r="E27" s="60"/>
      <c r="F27" s="60"/>
      <c r="G27" s="60"/>
      <c r="H27" s="60"/>
      <c r="I27" s="41"/>
      <c r="J27" s="16"/>
      <c r="K27" s="3"/>
      <c r="L27" s="10"/>
    </row>
    <row r="28" spans="1:12" ht="30" customHeight="1">
      <c r="A28" s="35" t="s">
        <v>1</v>
      </c>
      <c r="B28" s="54"/>
      <c r="C28" s="61" t="s">
        <v>16</v>
      </c>
      <c r="D28" s="61"/>
      <c r="E28" s="61"/>
      <c r="F28" s="61"/>
      <c r="G28" s="61" t="s">
        <v>16</v>
      </c>
      <c r="H28" s="61"/>
      <c r="I28" s="56"/>
      <c r="J28" s="16"/>
      <c r="K28" s="3"/>
      <c r="L28" s="10"/>
    </row>
    <row r="29" spans="1:12" ht="30" customHeight="1">
      <c r="A29" s="35" t="s">
        <v>2</v>
      </c>
      <c r="B29" s="36"/>
      <c r="C29" s="60" t="s">
        <v>17</v>
      </c>
      <c r="D29" s="60"/>
      <c r="E29" s="60"/>
      <c r="F29" s="60"/>
      <c r="G29" s="60" t="s">
        <v>17</v>
      </c>
      <c r="H29" s="60"/>
      <c r="I29" s="41"/>
      <c r="J29" s="16"/>
      <c r="K29" s="3"/>
      <c r="L29" s="10"/>
    </row>
    <row r="30" spans="1:12" ht="30" customHeight="1">
      <c r="A30" s="35" t="s">
        <v>1</v>
      </c>
      <c r="B30" s="54"/>
      <c r="C30" s="61"/>
      <c r="D30" s="61"/>
      <c r="E30" s="61"/>
      <c r="F30" s="61"/>
      <c r="G30" s="61"/>
      <c r="H30" s="61"/>
      <c r="I30" s="56"/>
      <c r="J30" s="16"/>
      <c r="K30" s="3"/>
      <c r="L30" s="10"/>
    </row>
    <row r="31" spans="1:12" ht="30" customHeight="1">
      <c r="A31" s="35" t="s">
        <v>2</v>
      </c>
      <c r="B31" s="39"/>
      <c r="C31" s="62"/>
      <c r="D31" s="62"/>
      <c r="E31" s="62"/>
      <c r="F31" s="62"/>
      <c r="G31" s="62"/>
      <c r="H31" s="62"/>
      <c r="I31" s="40"/>
      <c r="J31" s="16"/>
      <c r="K31" s="27"/>
      <c r="L31" s="49"/>
    </row>
  </sheetData>
  <mergeCells count="63">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31:D31"/>
    <mergeCell ref="E31:F31"/>
    <mergeCell ref="G31:H31"/>
    <mergeCell ref="C29:D29"/>
    <mergeCell ref="E29:F29"/>
    <mergeCell ref="G29:H29"/>
    <mergeCell ref="C30:D30"/>
    <mergeCell ref="E30:F30"/>
    <mergeCell ref="G30:H30"/>
  </mergeCells>
  <phoneticPr fontId="24"/>
  <conditionalFormatting sqref="C3:H3">
    <cfRule type="expression" dxfId="71" priority="6" stopIfTrue="1">
      <formula>DAY(C3)&gt;8</formula>
    </cfRule>
  </conditionalFormatting>
  <conditionalFormatting sqref="C7:I8">
    <cfRule type="expression" dxfId="70" priority="5" stopIfTrue="1">
      <formula>AND(DAY(C7)&gt;=1,DAY(C7)&lt;=15)</formula>
    </cfRule>
  </conditionalFormatting>
  <conditionalFormatting sqref="C3:I8">
    <cfRule type="expression" dxfId="69" priority="7">
      <formula>VLOOKUP(DAY(C3),AssignmentDays,1,FALSE)=DAY(C3)</formula>
    </cfRule>
  </conditionalFormatting>
  <conditionalFormatting sqref="B13:I13 B15:I15 B17:I17 B19:I19 B21:I21 B23:I23 B25:I25 B27:I27 B29:I29 B31:I31">
    <cfRule type="expression" dxfId="68" priority="4">
      <formula>B13&lt;&gt;""</formula>
    </cfRule>
  </conditionalFormatting>
  <conditionalFormatting sqref="B12:I12 B14:I14 B16:I16 B18:I18 B20:I20 B22:I22 B24:I24 B26:I26 B28:I28 B30:I30">
    <cfRule type="expression" dxfId="67" priority="3">
      <formula>B12&lt;&gt;""</formula>
    </cfRule>
  </conditionalFormatting>
  <conditionalFormatting sqref="B13:I13 B15:I15 B17:I17 B19:I19 B21:I21 B23:I23 B25:I25 B27:I27 B29:I29">
    <cfRule type="expression" dxfId="66" priority="2">
      <formula>COLUMN(B12)&gt;=2</formula>
    </cfRule>
  </conditionalFormatting>
  <conditionalFormatting sqref="B12:I31">
    <cfRule type="expression" dxfId="65" priority="1">
      <formula>COLUMN(B12)&gt;2</formula>
    </cfRule>
  </conditionalFormatting>
  <dataValidations count="13">
    <dataValidation allowBlank="1" showInputMessage="1" showErrorMessage="1" prompt="Entrez la matière dans cette ligne des colonnes B à I" sqref="B13"/>
    <dataValidation allowBlank="1" showInputMessage="1" showErrorMessage="1" prompt="Entrez l’heure dans cette ligne pour les colonnes B à I" sqref="B12"/>
    <dataValidation allowBlank="1" showInputMessage="1" showErrorMessage="1" prompt="Si les nombres de cette ligne sont inférieurs au nombre précédent ou à la ligne de nombres précédente, il s’agit des dates du mois suivant" sqref="C8"/>
    <dataValidation allowBlank="1" showInputMessage="1" showErrorMessage="1" prompt="Si cette cellule ne contient pas le numéro 1, il s’agit alors d’un jour du mois précédent. Les cellules C3 à I8 contiennent les dates du mois en cours." sqref="C3"/>
    <dataValidation allowBlank="1" showInputMessage="1" showErrorMessage="1" prompt="Les cellules C2 à I2 contiennent les jours de la semaine" sqref="C2"/>
    <dataValidation allowBlank="1" showInputMessage="1" showErrorMessage="1" prompt="Préparez un emploi du temps hebdomadaire, puis créez une liste de devoirs dans cette feuille de calcul. Les devoirs sont automatiquement mis en surbrillance dans le calendrier mensuel pour l’année entrée en B1 sur la feuille de calcul Jan" sqref="A1"/>
    <dataValidation allowBlank="1" showInputMessage="1" showErrorMessage="1" prompt="Année calendaire mise à jour automatiquement. Pour modifier l’année, mettez à jour la cellule B1 sur la feuille de calcul de janvier" sqref="B1"/>
    <dataValidation allowBlank="1" showInputMessage="1" showErrorMessage="1" prompt="Le calendrier de mars met automatiquement en surbrillance les entrées de la liste de devoirs pour le mois. Les polices plus foncées indiquent les devoirs. Les polices plus claires indiquent les jours du mois précédent ou suivant" sqref="B2"/>
    <dataValidation allowBlank="1" showInputMessage="1" showErrorMessage="1" prompt="Cette colonne regroupe les jours de la semaine. 6 lignes sont destinées aux devoirs pour chaque jour du mois. Insérez des lignes pour ajouter des devoirs. Les éléments apparaîtront en surbrillance dans le calendrier à gauche" sqref="J1"/>
    <dataValidation allowBlank="1" showInputMessage="1" showErrorMessage="1" prompt="Entrez dans cette colonne les détails du devoir associé au jour de la semaine dans la colonne J et à la date dans la colonne K pour le mois indiqué à gauche" sqref="L1"/>
    <dataValidation allowBlank="1" showInputMessage="1" showErrorMessage="1" prompt="Entrez dans cette colonne la date du devoir correspondant au jour de la semaine dans la colonne J. Cette date apparaîtra en surbrillance dans le calendrier à gauche" sqref="K1"/>
    <dataValidation allowBlank="1" showInputMessage="1" showErrorMessage="1" prompt="Les jours de la semaine figurent dans cette ligne, du lundi au vendredi" sqref="B11"/>
    <dataValidation allowBlank="1" showInputMessage="1" showErrorMessage="1" prompt="Entrez l’heure de votre cours, puis, dans la ligne en dessous, le nom du cours pour chaque jour de la semaine dans les colonnes B à I. Répétez ces étapes pour les autres cours dans les lignes suivantes" sqref="B10"/>
  </dataValidations>
  <printOptions horizontalCentered="1" verticalCentered="1"/>
  <pageMargins left="0.5" right="0.5" top="0.5" bottom="0.5" header="0.3" footer="0.3"/>
  <pageSetup paperSize="9" scale="57" orientation="landscape" r:id="rId1"/>
  <headerFooter differentFirst="1">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sheetPr>
    <tabColor theme="4"/>
    <pageSetUpPr fitToPage="1"/>
  </sheetPr>
  <dimension ref="A1:L31"/>
  <sheetViews>
    <sheetView showGridLines="0" zoomScaleNormal="100" zoomScalePageLayoutView="84" workbookViewId="0"/>
  </sheetViews>
  <sheetFormatPr baseColWidth="10" defaultColWidth="8.625" defaultRowHeight="30" customHeight="1"/>
  <cols>
    <col min="1" max="1" width="2.625" style="2" customWidth="1"/>
    <col min="2" max="2" width="20.625" style="24" customWidth="1"/>
    <col min="3" max="8" width="10.625" style="2" customWidth="1"/>
    <col min="9" max="9" width="20.625" style="2" customWidth="1"/>
    <col min="10" max="10" width="10.625" style="16" customWidth="1"/>
    <col min="11" max="11" width="10.625" style="8" customWidth="1"/>
    <col min="12" max="12" width="70.625" style="2" customWidth="1"/>
    <col min="13" max="13" width="2.625" customWidth="1"/>
  </cols>
  <sheetData>
    <row r="1" spans="1:12" ht="30" customHeight="1">
      <c r="A1" s="24"/>
      <c r="B1" s="18">
        <f>Année</f>
        <v>2021</v>
      </c>
      <c r="J1" s="28" t="s">
        <v>0</v>
      </c>
      <c r="K1" s="28" t="s">
        <v>23</v>
      </c>
      <c r="L1" s="17" t="s">
        <v>24</v>
      </c>
    </row>
    <row r="2" spans="1:12" ht="30" customHeight="1">
      <c r="A2" s="19"/>
      <c r="B2" s="50" t="s">
        <v>28</v>
      </c>
      <c r="C2" s="13" t="s">
        <v>5</v>
      </c>
      <c r="D2" s="13" t="s">
        <v>13</v>
      </c>
      <c r="E2" s="13" t="s">
        <v>18</v>
      </c>
      <c r="F2" s="13" t="s">
        <v>19</v>
      </c>
      <c r="G2" s="13" t="s">
        <v>20</v>
      </c>
      <c r="H2" s="13" t="s">
        <v>21</v>
      </c>
      <c r="I2" s="13" t="s">
        <v>22</v>
      </c>
      <c r="J2" s="16" t="s">
        <v>5</v>
      </c>
      <c r="K2" s="30"/>
      <c r="L2" s="7"/>
    </row>
    <row r="3" spans="1:12" ht="30" customHeight="1">
      <c r="A3" s="19"/>
      <c r="C3" s="52">
        <f>IF(DAY(AprSun1)=1,AprSun1-6,AprSun1+1)</f>
        <v>44284</v>
      </c>
      <c r="D3" s="52">
        <f>IF(DAY(AprSun1)=1,AprSun1-5,AprSun1+2)</f>
        <v>44285</v>
      </c>
      <c r="E3" s="52">
        <f>IF(DAY(AprSun1)=1,AprSun1-4,AprSun1+3)</f>
        <v>44286</v>
      </c>
      <c r="F3" s="52">
        <f>IF(DAY(AprSun1)=1,AprSun1-3,AprSun1+4)</f>
        <v>44287</v>
      </c>
      <c r="G3" s="52">
        <f>IF(DAY(AprSun1)=1,AprSun1-2,AprSun1+5)</f>
        <v>44288</v>
      </c>
      <c r="H3" s="52">
        <f>IF(DAY(AprSun1)=1,AprSun1-1,AprSun1+6)</f>
        <v>44289</v>
      </c>
      <c r="I3" s="52">
        <f>IF(DAY(AprSun1)=1,AprSun1,AprSun1+7)</f>
        <v>44290</v>
      </c>
      <c r="K3" s="3"/>
      <c r="L3" s="10"/>
    </row>
    <row r="4" spans="1:12" ht="30" customHeight="1">
      <c r="A4" s="19"/>
      <c r="C4" s="52">
        <f>IF(DAY(AprSun1)=1,AprSun1+1,AprSun1+8)</f>
        <v>44291</v>
      </c>
      <c r="D4" s="52">
        <f>IF(DAY(AprSun1)=1,AprSun1+2,AprSun1+9)</f>
        <v>44292</v>
      </c>
      <c r="E4" s="52">
        <f>IF(DAY(AprSun1)=1,AprSun1+3,AprSun1+10)</f>
        <v>44293</v>
      </c>
      <c r="F4" s="52">
        <f>IF(DAY(AprSun1)=1,AprSun1+4,AprSun1+11)</f>
        <v>44294</v>
      </c>
      <c r="G4" s="52">
        <f>IF(DAY(AprSun1)=1,AprSun1+5,AprSun1+12)</f>
        <v>44295</v>
      </c>
      <c r="H4" s="52">
        <f>IF(DAY(AprSun1)=1,AprSun1+6,AprSun1+13)</f>
        <v>44296</v>
      </c>
      <c r="I4" s="52">
        <f>IF(DAY(AprSun1)=1,AprSun1+7,AprSun1+14)</f>
        <v>44297</v>
      </c>
      <c r="K4" s="3"/>
      <c r="L4" s="10"/>
    </row>
    <row r="5" spans="1:12" ht="30" customHeight="1">
      <c r="A5" s="19"/>
      <c r="C5" s="52">
        <f>IF(DAY(AprSun1)=1,AprSun1+8,AprSun1+15)</f>
        <v>44298</v>
      </c>
      <c r="D5" s="52">
        <f>IF(DAY(AprSun1)=1,AprSun1+9,AprSun1+16)</f>
        <v>44299</v>
      </c>
      <c r="E5" s="52">
        <f>IF(DAY(AprSun1)=1,AprSun1+10,AprSun1+17)</f>
        <v>44300</v>
      </c>
      <c r="F5" s="52">
        <f>IF(DAY(AprSun1)=1,AprSun1+11,AprSun1+18)</f>
        <v>44301</v>
      </c>
      <c r="G5" s="52">
        <f>IF(DAY(AprSun1)=1,AprSun1+12,AprSun1+19)</f>
        <v>44302</v>
      </c>
      <c r="H5" s="52">
        <f>IF(DAY(AprSun1)=1,AprSun1+13,AprSun1+20)</f>
        <v>44303</v>
      </c>
      <c r="I5" s="52">
        <f>IF(DAY(AprSun1)=1,AprSun1+14,AprSun1+21)</f>
        <v>44304</v>
      </c>
      <c r="K5" s="3"/>
      <c r="L5" s="10"/>
    </row>
    <row r="6" spans="1:12" ht="30" customHeight="1">
      <c r="A6" s="19"/>
      <c r="C6" s="52">
        <f>IF(DAY(AprSun1)=1,AprSun1+15,AprSun1+22)</f>
        <v>44305</v>
      </c>
      <c r="D6" s="52">
        <f>IF(DAY(AprSun1)=1,AprSun1+16,AprSun1+23)</f>
        <v>44306</v>
      </c>
      <c r="E6" s="52">
        <f>IF(DAY(AprSun1)=1,AprSun1+17,AprSun1+24)</f>
        <v>44307</v>
      </c>
      <c r="F6" s="52">
        <f>IF(DAY(AprSun1)=1,AprSun1+18,AprSun1+25)</f>
        <v>44308</v>
      </c>
      <c r="G6" s="52">
        <f>IF(DAY(AprSun1)=1,AprSun1+19,AprSun1+26)</f>
        <v>44309</v>
      </c>
      <c r="H6" s="52">
        <f>IF(DAY(AprSun1)=1,AprSun1+20,AprSun1+27)</f>
        <v>44310</v>
      </c>
      <c r="I6" s="52">
        <f>IF(DAY(AprSun1)=1,AprSun1+21,AprSun1+28)</f>
        <v>44311</v>
      </c>
      <c r="K6" s="3"/>
      <c r="L6" s="10"/>
    </row>
    <row r="7" spans="1:12" ht="30" customHeight="1">
      <c r="A7" s="19"/>
      <c r="C7" s="52">
        <f>IF(DAY(AprSun1)=1,AprSun1+22,AprSun1+29)</f>
        <v>44312</v>
      </c>
      <c r="D7" s="52">
        <f>IF(DAY(AprSun1)=1,AprSun1+23,AprSun1+30)</f>
        <v>44313</v>
      </c>
      <c r="E7" s="52">
        <f>IF(DAY(AprSun1)=1,AprSun1+24,AprSun1+31)</f>
        <v>44314</v>
      </c>
      <c r="F7" s="52">
        <f>IF(DAY(AprSun1)=1,AprSun1+25,AprSun1+32)</f>
        <v>44315</v>
      </c>
      <c r="G7" s="52">
        <f>IF(DAY(AprSun1)=1,AprSun1+26,AprSun1+33)</f>
        <v>44316</v>
      </c>
      <c r="H7" s="52">
        <f>IF(DAY(AprSun1)=1,AprSun1+27,AprSun1+34)</f>
        <v>44317</v>
      </c>
      <c r="I7" s="52">
        <f>IF(DAY(AprSun1)=1,AprSun1+28,AprSun1+35)</f>
        <v>44318</v>
      </c>
      <c r="J7" s="1"/>
      <c r="K7" s="31"/>
      <c r="L7" s="26"/>
    </row>
    <row r="8" spans="1:12" ht="30" customHeight="1">
      <c r="A8" s="19"/>
      <c r="B8" s="25"/>
      <c r="C8" s="52">
        <f>IF(DAY(AprSun1)=1,AprSun1+29,AprSun1+36)</f>
        <v>44319</v>
      </c>
      <c r="D8" s="52">
        <f>IF(DAY(AprSun1)=1,AprSun1+30,AprSun1+37)</f>
        <v>44320</v>
      </c>
      <c r="E8" s="52">
        <f>IF(DAY(AprSun1)=1,AprSun1+31,AprSun1+38)</f>
        <v>44321</v>
      </c>
      <c r="F8" s="52">
        <f>IF(DAY(AprSun1)=1,AprSun1+32,AprSun1+39)</f>
        <v>44322</v>
      </c>
      <c r="G8" s="52">
        <f>IF(DAY(AprSun1)=1,AprSun1+33,AprSun1+40)</f>
        <v>44323</v>
      </c>
      <c r="H8" s="52">
        <f>IF(DAY(AprSun1)=1,AprSun1+34,AprSun1+41)</f>
        <v>44324</v>
      </c>
      <c r="I8" s="52">
        <f>IF(DAY(AprSun1)=1,AprSun1+35,AprSun1+42)</f>
        <v>44325</v>
      </c>
      <c r="J8" s="16" t="s">
        <v>13</v>
      </c>
      <c r="K8" s="30"/>
      <c r="L8" s="10"/>
    </row>
    <row r="9" spans="1:12" ht="30" customHeight="1">
      <c r="A9" s="19"/>
      <c r="C9" s="11"/>
      <c r="D9" s="11"/>
      <c r="E9" s="11"/>
      <c r="F9" s="11"/>
      <c r="G9" s="11"/>
      <c r="H9" s="11"/>
      <c r="I9" s="11"/>
      <c r="K9" s="3"/>
      <c r="L9" s="10"/>
    </row>
    <row r="10" spans="1:12" ht="30" customHeight="1">
      <c r="A10" s="19"/>
      <c r="B10" s="23" t="s">
        <v>4</v>
      </c>
      <c r="C10" s="15"/>
      <c r="D10" s="15"/>
      <c r="E10" s="15"/>
      <c r="F10" s="15"/>
      <c r="G10" s="15"/>
      <c r="H10" s="15"/>
      <c r="I10" s="15"/>
      <c r="K10" s="3"/>
      <c r="L10" s="10"/>
    </row>
    <row r="11" spans="1:12" ht="30" customHeight="1">
      <c r="A11" s="35" t="s">
        <v>0</v>
      </c>
      <c r="B11" s="34" t="s">
        <v>5</v>
      </c>
      <c r="C11" s="58" t="s">
        <v>13</v>
      </c>
      <c r="D11" s="59"/>
      <c r="E11" s="58" t="s">
        <v>18</v>
      </c>
      <c r="F11" s="59"/>
      <c r="G11" s="58" t="s">
        <v>19</v>
      </c>
      <c r="H11" s="59"/>
      <c r="I11" s="9" t="s">
        <v>20</v>
      </c>
      <c r="K11" s="3"/>
      <c r="L11" s="10"/>
    </row>
    <row r="12" spans="1:12" ht="30" customHeight="1">
      <c r="A12" s="35" t="s">
        <v>1</v>
      </c>
      <c r="B12" s="54" t="s">
        <v>6</v>
      </c>
      <c r="C12" s="61"/>
      <c r="D12" s="61"/>
      <c r="E12" s="61" t="s">
        <v>6</v>
      </c>
      <c r="F12" s="61"/>
      <c r="G12" s="61"/>
      <c r="H12" s="61"/>
      <c r="I12" s="56" t="s">
        <v>6</v>
      </c>
      <c r="K12" s="3"/>
      <c r="L12" s="10"/>
    </row>
    <row r="13" spans="1:12" ht="30" customHeight="1">
      <c r="A13" s="35" t="s">
        <v>2</v>
      </c>
      <c r="B13" s="36" t="s">
        <v>7</v>
      </c>
      <c r="C13" s="60"/>
      <c r="D13" s="60"/>
      <c r="E13" s="60" t="s">
        <v>7</v>
      </c>
      <c r="F13" s="60"/>
      <c r="G13" s="60"/>
      <c r="H13" s="60"/>
      <c r="I13" s="41" t="s">
        <v>7</v>
      </c>
      <c r="J13" s="1"/>
      <c r="K13" s="31"/>
      <c r="L13" s="26"/>
    </row>
    <row r="14" spans="1:12" ht="30" customHeight="1">
      <c r="A14" s="35" t="s">
        <v>1</v>
      </c>
      <c r="B14" s="54"/>
      <c r="C14" s="61" t="s">
        <v>14</v>
      </c>
      <c r="D14" s="61"/>
      <c r="E14" s="61"/>
      <c r="F14" s="61"/>
      <c r="G14" s="61" t="s">
        <v>14</v>
      </c>
      <c r="H14" s="61"/>
      <c r="I14" s="56"/>
      <c r="J14" s="16" t="s">
        <v>18</v>
      </c>
      <c r="K14" s="30"/>
      <c r="L14" s="10"/>
    </row>
    <row r="15" spans="1:12" ht="30" customHeight="1">
      <c r="A15" s="35" t="s">
        <v>2</v>
      </c>
      <c r="B15" s="36"/>
      <c r="C15" s="60" t="s">
        <v>15</v>
      </c>
      <c r="D15" s="60"/>
      <c r="E15" s="60"/>
      <c r="F15" s="60"/>
      <c r="G15" s="60" t="s">
        <v>15</v>
      </c>
      <c r="H15" s="60"/>
      <c r="I15" s="41"/>
      <c r="K15" s="3"/>
      <c r="L15" s="10"/>
    </row>
    <row r="16" spans="1:12" ht="30" customHeight="1">
      <c r="A16" s="35" t="s">
        <v>1</v>
      </c>
      <c r="B16" s="54" t="s">
        <v>8</v>
      </c>
      <c r="C16" s="61"/>
      <c r="D16" s="61"/>
      <c r="E16" s="61" t="s">
        <v>8</v>
      </c>
      <c r="F16" s="61"/>
      <c r="G16" s="61"/>
      <c r="H16" s="61"/>
      <c r="I16" s="57" t="s">
        <v>8</v>
      </c>
      <c r="K16" s="3"/>
      <c r="L16" s="10"/>
    </row>
    <row r="17" spans="1:12" ht="30" customHeight="1">
      <c r="A17" s="35" t="s">
        <v>2</v>
      </c>
      <c r="B17" s="36" t="s">
        <v>9</v>
      </c>
      <c r="C17" s="60"/>
      <c r="D17" s="60"/>
      <c r="E17" s="60" t="s">
        <v>9</v>
      </c>
      <c r="F17" s="60"/>
      <c r="G17" s="60"/>
      <c r="H17" s="60"/>
      <c r="I17" s="41" t="s">
        <v>9</v>
      </c>
      <c r="K17" s="3"/>
      <c r="L17" s="10"/>
    </row>
    <row r="18" spans="1:12" ht="30" customHeight="1">
      <c r="A18" s="35" t="s">
        <v>1</v>
      </c>
      <c r="B18" s="54"/>
      <c r="C18" s="61"/>
      <c r="D18" s="61"/>
      <c r="E18" s="61"/>
      <c r="F18" s="61"/>
      <c r="G18" s="61"/>
      <c r="H18" s="61"/>
      <c r="I18" s="56"/>
      <c r="K18" s="3"/>
      <c r="L18" s="10"/>
    </row>
    <row r="19" spans="1:12" ht="30" customHeight="1">
      <c r="A19" s="35" t="s">
        <v>2</v>
      </c>
      <c r="B19" s="36"/>
      <c r="C19" s="60"/>
      <c r="D19" s="60"/>
      <c r="E19" s="60"/>
      <c r="F19" s="60"/>
      <c r="G19" s="60"/>
      <c r="H19" s="60"/>
      <c r="I19" s="42"/>
      <c r="J19" s="1"/>
      <c r="K19" s="31"/>
      <c r="L19" s="32"/>
    </row>
    <row r="20" spans="1:12" ht="30" customHeight="1">
      <c r="A20" s="35" t="s">
        <v>1</v>
      </c>
      <c r="B20" s="54"/>
      <c r="C20" s="61"/>
      <c r="D20" s="61"/>
      <c r="E20" s="61"/>
      <c r="F20" s="61"/>
      <c r="G20" s="61"/>
      <c r="H20" s="61"/>
      <c r="I20" s="56"/>
      <c r="J20" s="16" t="s">
        <v>19</v>
      </c>
      <c r="K20" s="30"/>
      <c r="L20" s="10"/>
    </row>
    <row r="21" spans="1:12" ht="30" customHeight="1">
      <c r="A21" s="35" t="s">
        <v>2</v>
      </c>
      <c r="B21" s="36"/>
      <c r="C21" s="60"/>
      <c r="D21" s="60"/>
      <c r="E21" s="60"/>
      <c r="F21" s="60"/>
      <c r="G21" s="60"/>
      <c r="H21" s="60"/>
      <c r="I21" s="41"/>
      <c r="K21" s="3"/>
      <c r="L21" s="10"/>
    </row>
    <row r="22" spans="1:12" ht="30" customHeight="1">
      <c r="A22" s="35" t="s">
        <v>1</v>
      </c>
      <c r="B22" s="54"/>
      <c r="C22" s="61"/>
      <c r="D22" s="61"/>
      <c r="E22" s="61"/>
      <c r="F22" s="61"/>
      <c r="G22" s="61"/>
      <c r="H22" s="61"/>
      <c r="I22" s="56"/>
      <c r="K22" s="3"/>
      <c r="L22" s="10"/>
    </row>
    <row r="23" spans="1:12" ht="30" customHeight="1">
      <c r="A23" s="35" t="s">
        <v>2</v>
      </c>
      <c r="B23" s="36"/>
      <c r="C23" s="60"/>
      <c r="D23" s="60"/>
      <c r="E23" s="60"/>
      <c r="F23" s="60"/>
      <c r="G23" s="60"/>
      <c r="H23" s="60"/>
      <c r="I23" s="41"/>
      <c r="K23" s="3"/>
      <c r="L23" s="10"/>
    </row>
    <row r="24" spans="1:12" ht="30" customHeight="1">
      <c r="A24" s="35" t="s">
        <v>1</v>
      </c>
      <c r="B24" s="54" t="s">
        <v>10</v>
      </c>
      <c r="C24" s="61"/>
      <c r="D24" s="61"/>
      <c r="E24" s="61" t="s">
        <v>10</v>
      </c>
      <c r="F24" s="61"/>
      <c r="G24" s="61"/>
      <c r="H24" s="61"/>
      <c r="I24" s="56" t="s">
        <v>10</v>
      </c>
      <c r="K24" s="3"/>
      <c r="L24" s="10"/>
    </row>
    <row r="25" spans="1:12" ht="30" customHeight="1">
      <c r="A25" s="35" t="s">
        <v>2</v>
      </c>
      <c r="B25" s="36" t="s">
        <v>11</v>
      </c>
      <c r="C25" s="60"/>
      <c r="D25" s="60"/>
      <c r="E25" s="60" t="s">
        <v>11</v>
      </c>
      <c r="F25" s="60"/>
      <c r="G25" s="60"/>
      <c r="H25" s="60"/>
      <c r="I25" s="41" t="s">
        <v>11</v>
      </c>
      <c r="J25" s="1"/>
      <c r="K25" s="31"/>
      <c r="L25" s="32"/>
    </row>
    <row r="26" spans="1:12" ht="30" customHeight="1">
      <c r="A26" s="35" t="s">
        <v>1</v>
      </c>
      <c r="B26" s="54"/>
      <c r="C26" s="61"/>
      <c r="D26" s="61"/>
      <c r="E26" s="61"/>
      <c r="F26" s="61"/>
      <c r="G26" s="61"/>
      <c r="H26" s="61"/>
      <c r="I26" s="56"/>
      <c r="J26" s="16" t="s">
        <v>20</v>
      </c>
      <c r="K26" s="30"/>
      <c r="L26" s="10" t="s">
        <v>29</v>
      </c>
    </row>
    <row r="27" spans="1:12" ht="30" customHeight="1">
      <c r="A27" s="35" t="s">
        <v>2</v>
      </c>
      <c r="B27" s="36"/>
      <c r="C27" s="60"/>
      <c r="D27" s="60"/>
      <c r="E27" s="60"/>
      <c r="F27" s="60"/>
      <c r="G27" s="60"/>
      <c r="H27" s="60"/>
      <c r="I27" s="41"/>
      <c r="K27" s="3"/>
      <c r="L27" s="10"/>
    </row>
    <row r="28" spans="1:12" ht="30" customHeight="1">
      <c r="A28" s="35" t="s">
        <v>1</v>
      </c>
      <c r="B28" s="54"/>
      <c r="C28" s="61" t="s">
        <v>16</v>
      </c>
      <c r="D28" s="61"/>
      <c r="E28" s="61"/>
      <c r="F28" s="61"/>
      <c r="G28" s="61" t="s">
        <v>16</v>
      </c>
      <c r="H28" s="61"/>
      <c r="I28" s="56"/>
      <c r="K28" s="3"/>
      <c r="L28" s="10"/>
    </row>
    <row r="29" spans="1:12" ht="30" customHeight="1">
      <c r="A29" s="35" t="s">
        <v>2</v>
      </c>
      <c r="B29" s="36"/>
      <c r="C29" s="60" t="s">
        <v>17</v>
      </c>
      <c r="D29" s="60"/>
      <c r="E29" s="60"/>
      <c r="F29" s="60"/>
      <c r="G29" s="60" t="s">
        <v>17</v>
      </c>
      <c r="H29" s="60"/>
      <c r="I29" s="41"/>
      <c r="K29" s="3"/>
      <c r="L29" s="10"/>
    </row>
    <row r="30" spans="1:12" ht="30" customHeight="1">
      <c r="A30" s="35" t="s">
        <v>1</v>
      </c>
      <c r="B30" s="54"/>
      <c r="C30" s="61"/>
      <c r="D30" s="61"/>
      <c r="E30" s="61"/>
      <c r="F30" s="61"/>
      <c r="G30" s="61"/>
      <c r="H30" s="61"/>
      <c r="I30" s="56"/>
      <c r="K30" s="3"/>
      <c r="L30" s="10"/>
    </row>
    <row r="31" spans="1:12" ht="30" customHeight="1">
      <c r="A31" s="35" t="s">
        <v>2</v>
      </c>
      <c r="B31" s="39"/>
      <c r="C31" s="62"/>
      <c r="D31" s="62"/>
      <c r="E31" s="62"/>
      <c r="F31" s="62"/>
      <c r="G31" s="62"/>
      <c r="H31" s="62"/>
      <c r="I31" s="40"/>
      <c r="K31" s="27"/>
      <c r="L31" s="49"/>
    </row>
  </sheetData>
  <mergeCells count="63">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31:D31"/>
    <mergeCell ref="E31:F31"/>
    <mergeCell ref="G31:H31"/>
    <mergeCell ref="C29:D29"/>
    <mergeCell ref="E29:F29"/>
    <mergeCell ref="G29:H29"/>
    <mergeCell ref="C30:D30"/>
    <mergeCell ref="E30:F30"/>
    <mergeCell ref="G30:H30"/>
  </mergeCells>
  <phoneticPr fontId="24"/>
  <conditionalFormatting sqref="C3:H3">
    <cfRule type="expression" dxfId="64" priority="6" stopIfTrue="1">
      <formula>DAY(C3)&gt;8</formula>
    </cfRule>
  </conditionalFormatting>
  <conditionalFormatting sqref="C7:I8">
    <cfRule type="expression" dxfId="63" priority="5" stopIfTrue="1">
      <formula>AND(DAY(C7)&gt;=1,DAY(C7)&lt;=15)</formula>
    </cfRule>
  </conditionalFormatting>
  <conditionalFormatting sqref="C3:I8">
    <cfRule type="expression" dxfId="62" priority="7">
      <formula>VLOOKUP(DAY(C3),AssignmentDays,1,FALSE)=DAY(C3)</formula>
    </cfRule>
  </conditionalFormatting>
  <conditionalFormatting sqref="B13:I13 B15:I15 B17:I17 B19:I19 B21:I21 B23:I23 B25:I25 B27:I27 B29:I29 B31:I31">
    <cfRule type="expression" dxfId="61" priority="4">
      <formula>B13&lt;&gt;""</formula>
    </cfRule>
  </conditionalFormatting>
  <conditionalFormatting sqref="B12:I12 B14:I14 B16:I16 B18:I18 B20:I20 B22:I22 B24:I24 B26:I26 B28:I28 B30:I30">
    <cfRule type="expression" dxfId="60" priority="3">
      <formula>B12&lt;&gt;""</formula>
    </cfRule>
  </conditionalFormatting>
  <conditionalFormatting sqref="B13:I13 B15:I15 B17:I17 B19:I19 B21:I21 B23:I23 B25:I25 B27:I27 B29:I29">
    <cfRule type="expression" dxfId="59" priority="2">
      <formula>COLUMN(B12)&gt;=2</formula>
    </cfRule>
  </conditionalFormatting>
  <conditionalFormatting sqref="B12:I31">
    <cfRule type="expression" dxfId="58" priority="1">
      <formula>COLUMN(B12)&gt;2</formula>
    </cfRule>
  </conditionalFormatting>
  <dataValidations xWindow="209" yWindow="929" count="13">
    <dataValidation allowBlank="1" showInputMessage="1" showErrorMessage="1" prompt="Le calendrier d’avril met automatiquement en surbrillance les entrées de la liste de devoirs pour le mois. Les polices plus foncées indiquent les devoirs. Les polices plus claires indiquent les jours du mois précédent ou suivant" sqref="B2"/>
    <dataValidation allowBlank="1" showInputMessage="1" showErrorMessage="1" prompt="Année calendaire mise à jour automatiquement. Pour modifier l’année, mettez à jour la cellule B1 sur la feuille de calcul de janvier" sqref="B1"/>
    <dataValidation allowBlank="1" showInputMessage="1" showErrorMessage="1" prompt="Préparez un emploi du temps hebdomadaire, puis créez une liste de devoirs dans cette feuille de calcul. Les devoirs sont automatiquement mis en surbrillance dans le calendrier mensuel pour l’année entrée en B1 sur la feuille de calcul Jan" sqref="A1"/>
    <dataValidation allowBlank="1" showInputMessage="1" showErrorMessage="1" prompt="Les cellules C2 à I2 contiennent les jours de la semaine" sqref="C2"/>
    <dataValidation allowBlank="1" showInputMessage="1" showErrorMessage="1" prompt="Si cette cellule ne contient pas le numéro 1, il s’agit alors d’un jour du mois précédent. Les cellules C3 à I8 contiennent les dates du mois en cours." sqref="C3"/>
    <dataValidation allowBlank="1" showInputMessage="1" showErrorMessage="1" prompt="Si les nombres de cette ligne sont inférieurs au nombre précédent ou à la ligne de nombres précédente, il s’agit des dates du mois suivant" sqref="C8"/>
    <dataValidation allowBlank="1" showInputMessage="1" showErrorMessage="1" prompt="Entrez l’heure dans cette ligne pour les colonnes B à I" sqref="B12"/>
    <dataValidation allowBlank="1" showInputMessage="1" showErrorMessage="1" prompt="Entrez la matière dans cette ligne des colonnes B à I" sqref="B13"/>
    <dataValidation allowBlank="1" showInputMessage="1" showErrorMessage="1" prompt="Cette colonne regroupe les jours de la semaine. 6 lignes sont destinées aux devoirs pour chaque jour du mois. Insérez des lignes pour ajouter des devoirs. Les éléments apparaîtront en surbrillance dans le calendrier à gauche" sqref="J1"/>
    <dataValidation allowBlank="1" showInputMessage="1" showErrorMessage="1" prompt="Entrez dans cette colonne les détails du devoir associé au jour de la semaine dans la colonne J et à la date dans la colonne K pour le mois indiqué à gauche" sqref="L1"/>
    <dataValidation allowBlank="1" showInputMessage="1" showErrorMessage="1" prompt="Entrez dans cette colonne la date du devoir correspondant au jour de la semaine dans la colonne J. Cette date apparaîtra en surbrillance dans le calendrier à gauche" sqref="K1"/>
    <dataValidation allowBlank="1" showInputMessage="1" showErrorMessage="1" prompt="Les jours de la semaine figurent dans cette ligne, du lundi au vendredi" sqref="B11"/>
    <dataValidation allowBlank="1" showInputMessage="1" showErrorMessage="1" prompt="Entrez l’heure de votre cours et, dans la ligne en dessous, le nom du cours pour chaque jour de la semaine dans les colonnes B à I. Répétez ces étapes pour les autres cours dans les lignes suivantes" sqref="B10"/>
  </dataValidations>
  <printOptions horizontalCentered="1" verticalCentered="1"/>
  <pageMargins left="0.5" right="0.5" top="0.5" bottom="0.5" header="0.3" footer="0.3"/>
  <pageSetup paperSize="9" scale="57" orientation="landscape" r:id="rId1"/>
  <headerFooter differentFirst="1">
    <oddFooter>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sheetPr>
    <tabColor theme="4"/>
    <pageSetUpPr fitToPage="1"/>
  </sheetPr>
  <dimension ref="A1:L31"/>
  <sheetViews>
    <sheetView showGridLines="0" zoomScaleNormal="100" zoomScalePageLayoutView="84" workbookViewId="0"/>
  </sheetViews>
  <sheetFormatPr baseColWidth="10" defaultColWidth="8.625" defaultRowHeight="30" customHeight="1"/>
  <cols>
    <col min="1" max="1" width="2.625" style="2" customWidth="1"/>
    <col min="2" max="2" width="20.625" style="24" customWidth="1"/>
    <col min="3" max="8" width="10.625" style="2" customWidth="1"/>
    <col min="9" max="9" width="20.625" style="2" customWidth="1"/>
    <col min="10" max="10" width="10.625" style="24" customWidth="1"/>
    <col min="11" max="11" width="10.625" style="8" customWidth="1"/>
    <col min="12" max="12" width="70.625" style="2" customWidth="1"/>
    <col min="13" max="13" width="2.625" customWidth="1"/>
  </cols>
  <sheetData>
    <row r="1" spans="1:12" ht="30" customHeight="1">
      <c r="A1" s="24"/>
      <c r="B1" s="18">
        <f>Année</f>
        <v>2021</v>
      </c>
      <c r="J1" s="28" t="s">
        <v>0</v>
      </c>
      <c r="K1" s="28" t="s">
        <v>23</v>
      </c>
      <c r="L1" s="17" t="s">
        <v>24</v>
      </c>
    </row>
    <row r="2" spans="1:12" ht="30" customHeight="1">
      <c r="A2" s="19"/>
      <c r="B2" s="50" t="s">
        <v>30</v>
      </c>
      <c r="C2" s="13" t="s">
        <v>5</v>
      </c>
      <c r="D2" s="13" t="s">
        <v>13</v>
      </c>
      <c r="E2" s="13" t="s">
        <v>18</v>
      </c>
      <c r="F2" s="13" t="s">
        <v>19</v>
      </c>
      <c r="G2" s="13" t="s">
        <v>20</v>
      </c>
      <c r="H2" s="13" t="s">
        <v>21</v>
      </c>
      <c r="I2" s="13" t="s">
        <v>22</v>
      </c>
      <c r="J2" s="16" t="s">
        <v>5</v>
      </c>
      <c r="K2" s="30"/>
      <c r="L2" s="24"/>
    </row>
    <row r="3" spans="1:12" ht="30" customHeight="1">
      <c r="A3" s="19"/>
      <c r="C3" s="52">
        <f>IF(DAY(MaySun1)=1,MaySun1-6,MaySun1+1)</f>
        <v>44312</v>
      </c>
      <c r="D3" s="52">
        <f>IF(DAY(MaySun1)=1,MaySun1-5,MaySun1+2)</f>
        <v>44313</v>
      </c>
      <c r="E3" s="52">
        <f>IF(DAY(MaySun1)=1,MaySun1-4,MaySun1+3)</f>
        <v>44314</v>
      </c>
      <c r="F3" s="52">
        <f>IF(DAY(MaySun1)=1,MaySun1-3,MaySun1+4)</f>
        <v>44315</v>
      </c>
      <c r="G3" s="52">
        <f>IF(DAY(MaySun1)=1,MaySun1-2,MaySun1+5)</f>
        <v>44316</v>
      </c>
      <c r="H3" s="52">
        <f>IF(DAY(MaySun1)=1,MaySun1-1,MaySun1+6)</f>
        <v>44317</v>
      </c>
      <c r="I3" s="52">
        <f>IF(DAY(MaySun1)=1,MaySun1,MaySun1+7)</f>
        <v>44318</v>
      </c>
      <c r="J3" s="16"/>
      <c r="K3" s="3"/>
      <c r="L3" s="24"/>
    </row>
    <row r="4" spans="1:12" ht="30" customHeight="1">
      <c r="A4" s="19"/>
      <c r="C4" s="52">
        <f>IF(DAY(MaySun1)=1,MaySun1+1,MaySun1+8)</f>
        <v>44319</v>
      </c>
      <c r="D4" s="52">
        <f>IF(DAY(MaySun1)=1,MaySun1+2,MaySun1+9)</f>
        <v>44320</v>
      </c>
      <c r="E4" s="52">
        <f>IF(DAY(MaySun1)=1,MaySun1+3,MaySun1+10)</f>
        <v>44321</v>
      </c>
      <c r="F4" s="52">
        <f>IF(DAY(MaySun1)=1,MaySun1+4,MaySun1+11)</f>
        <v>44322</v>
      </c>
      <c r="G4" s="52">
        <f>IF(DAY(MaySun1)=1,MaySun1+5,MaySun1+12)</f>
        <v>44323</v>
      </c>
      <c r="H4" s="52">
        <f>IF(DAY(MaySun1)=1,MaySun1+6,MaySun1+13)</f>
        <v>44324</v>
      </c>
      <c r="I4" s="52">
        <f>IF(DAY(MaySun1)=1,MaySun1+7,MaySun1+14)</f>
        <v>44325</v>
      </c>
      <c r="J4" s="16"/>
      <c r="K4" s="3"/>
      <c r="L4" s="24"/>
    </row>
    <row r="5" spans="1:12" ht="30" customHeight="1">
      <c r="A5" s="19"/>
      <c r="C5" s="52">
        <f>IF(DAY(MaySun1)=1,MaySun1+8,MaySun1+15)</f>
        <v>44326</v>
      </c>
      <c r="D5" s="52">
        <f>IF(DAY(MaySun1)=1,MaySun1+9,MaySun1+16)</f>
        <v>44327</v>
      </c>
      <c r="E5" s="52">
        <f>IF(DAY(MaySun1)=1,MaySun1+10,MaySun1+17)</f>
        <v>44328</v>
      </c>
      <c r="F5" s="52">
        <f>IF(DAY(MaySun1)=1,MaySun1+11,MaySun1+18)</f>
        <v>44329</v>
      </c>
      <c r="G5" s="52">
        <f>IF(DAY(MaySun1)=1,MaySun1+12,MaySun1+19)</f>
        <v>44330</v>
      </c>
      <c r="H5" s="52">
        <f>IF(DAY(MaySun1)=1,MaySun1+13,MaySun1+20)</f>
        <v>44331</v>
      </c>
      <c r="I5" s="52">
        <f>IF(DAY(MaySun1)=1,MaySun1+14,MaySun1+21)</f>
        <v>44332</v>
      </c>
      <c r="J5" s="16"/>
      <c r="K5" s="3"/>
      <c r="L5" s="24"/>
    </row>
    <row r="6" spans="1:12" ht="30" customHeight="1">
      <c r="A6" s="19"/>
      <c r="C6" s="52">
        <f>IF(DAY(MaySun1)=1,MaySun1+15,MaySun1+22)</f>
        <v>44333</v>
      </c>
      <c r="D6" s="52">
        <f>IF(DAY(MaySun1)=1,MaySun1+16,MaySun1+23)</f>
        <v>44334</v>
      </c>
      <c r="E6" s="52">
        <f>IF(DAY(MaySun1)=1,MaySun1+17,MaySun1+24)</f>
        <v>44335</v>
      </c>
      <c r="F6" s="52">
        <f>IF(DAY(MaySun1)=1,MaySun1+18,MaySun1+25)</f>
        <v>44336</v>
      </c>
      <c r="G6" s="52">
        <f>IF(DAY(MaySun1)=1,MaySun1+19,MaySun1+26)</f>
        <v>44337</v>
      </c>
      <c r="H6" s="52">
        <f>IF(DAY(MaySun1)=1,MaySun1+20,MaySun1+27)</f>
        <v>44338</v>
      </c>
      <c r="I6" s="52">
        <f>IF(DAY(MaySun1)=1,MaySun1+21,MaySun1+28)</f>
        <v>44339</v>
      </c>
      <c r="J6" s="16"/>
      <c r="K6" s="3"/>
      <c r="L6" s="24"/>
    </row>
    <row r="7" spans="1:12" ht="30" customHeight="1">
      <c r="A7" s="19"/>
      <c r="C7" s="52">
        <f>IF(DAY(MaySun1)=1,MaySun1+22,MaySun1+29)</f>
        <v>44340</v>
      </c>
      <c r="D7" s="52">
        <f>IF(DAY(MaySun1)=1,MaySun1+23,MaySun1+30)</f>
        <v>44341</v>
      </c>
      <c r="E7" s="52">
        <f>IF(DAY(MaySun1)=1,MaySun1+24,MaySun1+31)</f>
        <v>44342</v>
      </c>
      <c r="F7" s="52">
        <f>IF(DAY(MaySun1)=1,MaySun1+25,MaySun1+32)</f>
        <v>44343</v>
      </c>
      <c r="G7" s="52">
        <f>IF(DAY(MaySun1)=1,MaySun1+26,MaySun1+33)</f>
        <v>44344</v>
      </c>
      <c r="H7" s="52">
        <f>IF(DAY(MaySun1)=1,MaySun1+27,MaySun1+34)</f>
        <v>44345</v>
      </c>
      <c r="I7" s="52">
        <f>IF(DAY(MaySun1)=1,MaySun1+28,MaySun1+35)</f>
        <v>44346</v>
      </c>
      <c r="J7" s="29"/>
      <c r="K7" s="27"/>
      <c r="L7" s="25"/>
    </row>
    <row r="8" spans="1:12" ht="30" customHeight="1">
      <c r="A8" s="19"/>
      <c r="B8" s="25"/>
      <c r="C8" s="52">
        <f>IF(DAY(MaySun1)=1,MaySun1+29,MaySun1+36)</f>
        <v>44347</v>
      </c>
      <c r="D8" s="52">
        <f>IF(DAY(MaySun1)=1,MaySun1+30,MaySun1+37)</f>
        <v>44348</v>
      </c>
      <c r="E8" s="52">
        <f>IF(DAY(MaySun1)=1,MaySun1+31,MaySun1+38)</f>
        <v>44349</v>
      </c>
      <c r="F8" s="52">
        <f>IF(DAY(MaySun1)=1,MaySun1+32,MaySun1+39)</f>
        <v>44350</v>
      </c>
      <c r="G8" s="52">
        <f>IF(DAY(MaySun1)=1,MaySun1+33,MaySun1+40)</f>
        <v>44351</v>
      </c>
      <c r="H8" s="52">
        <f>IF(DAY(MaySun1)=1,MaySun1+34,MaySun1+41)</f>
        <v>44352</v>
      </c>
      <c r="I8" s="52">
        <f>IF(DAY(MaySun1)=1,MaySun1+35,MaySun1+42)</f>
        <v>44353</v>
      </c>
      <c r="J8" s="16" t="s">
        <v>13</v>
      </c>
      <c r="K8" s="30"/>
      <c r="L8" s="24"/>
    </row>
    <row r="9" spans="1:12" ht="30" customHeight="1">
      <c r="A9" s="19"/>
      <c r="C9" s="11"/>
      <c r="D9" s="11"/>
      <c r="E9" s="11"/>
      <c r="F9" s="11"/>
      <c r="G9" s="11"/>
      <c r="H9" s="11"/>
      <c r="I9" s="11"/>
      <c r="J9" s="16"/>
      <c r="K9" s="3"/>
      <c r="L9" s="24"/>
    </row>
    <row r="10" spans="1:12" ht="30" customHeight="1">
      <c r="A10" s="19"/>
      <c r="B10" s="23" t="s">
        <v>4</v>
      </c>
      <c r="C10" s="15"/>
      <c r="D10" s="15"/>
      <c r="E10" s="15"/>
      <c r="F10" s="15"/>
      <c r="G10" s="15"/>
      <c r="H10" s="15"/>
      <c r="I10" s="15"/>
      <c r="J10" s="16"/>
      <c r="K10" s="3"/>
      <c r="L10" s="24"/>
    </row>
    <row r="11" spans="1:12" ht="30" customHeight="1">
      <c r="A11" s="35" t="s">
        <v>0</v>
      </c>
      <c r="B11" s="34" t="s">
        <v>5</v>
      </c>
      <c r="C11" s="58" t="s">
        <v>13</v>
      </c>
      <c r="D11" s="59"/>
      <c r="E11" s="58" t="s">
        <v>18</v>
      </c>
      <c r="F11" s="59"/>
      <c r="G11" s="58" t="s">
        <v>19</v>
      </c>
      <c r="H11" s="59"/>
      <c r="I11" s="9" t="s">
        <v>20</v>
      </c>
      <c r="J11" s="16"/>
      <c r="K11" s="3"/>
      <c r="L11" s="24"/>
    </row>
    <row r="12" spans="1:12" ht="30" customHeight="1">
      <c r="A12" s="35" t="s">
        <v>1</v>
      </c>
      <c r="B12" s="54">
        <v>0.33333333333333331</v>
      </c>
      <c r="C12" s="61"/>
      <c r="D12" s="61"/>
      <c r="E12" s="61" t="s">
        <v>6</v>
      </c>
      <c r="F12" s="61"/>
      <c r="G12" s="61"/>
      <c r="H12" s="61"/>
      <c r="I12" s="56" t="s">
        <v>6</v>
      </c>
      <c r="J12" s="16"/>
      <c r="K12" s="3"/>
      <c r="L12" s="24"/>
    </row>
    <row r="13" spans="1:12" ht="30" customHeight="1">
      <c r="A13" s="35" t="s">
        <v>2</v>
      </c>
      <c r="B13" s="36" t="s">
        <v>7</v>
      </c>
      <c r="C13" s="60"/>
      <c r="D13" s="60"/>
      <c r="E13" s="60" t="s">
        <v>7</v>
      </c>
      <c r="F13" s="60"/>
      <c r="G13" s="60"/>
      <c r="H13" s="60"/>
      <c r="I13" s="41" t="s">
        <v>7</v>
      </c>
      <c r="J13" s="29"/>
      <c r="K13" s="27"/>
      <c r="L13" s="25"/>
    </row>
    <row r="14" spans="1:12" ht="30" customHeight="1">
      <c r="A14" s="35" t="s">
        <v>1</v>
      </c>
      <c r="B14" s="54"/>
      <c r="C14" s="61" t="s">
        <v>14</v>
      </c>
      <c r="D14" s="61"/>
      <c r="E14" s="61"/>
      <c r="F14" s="61"/>
      <c r="G14" s="61" t="s">
        <v>14</v>
      </c>
      <c r="H14" s="61"/>
      <c r="I14" s="56"/>
      <c r="J14" s="46" t="s">
        <v>18</v>
      </c>
      <c r="K14" s="30"/>
      <c r="L14" s="24"/>
    </row>
    <row r="15" spans="1:12" ht="30" customHeight="1">
      <c r="A15" s="35" t="s">
        <v>2</v>
      </c>
      <c r="B15" s="36"/>
      <c r="C15" s="60" t="s">
        <v>15</v>
      </c>
      <c r="D15" s="60"/>
      <c r="E15" s="60"/>
      <c r="F15" s="60"/>
      <c r="G15" s="60" t="s">
        <v>15</v>
      </c>
      <c r="H15" s="60"/>
      <c r="I15" s="41"/>
      <c r="J15" s="16"/>
      <c r="K15" s="3"/>
      <c r="L15" s="24"/>
    </row>
    <row r="16" spans="1:12" ht="30" customHeight="1">
      <c r="A16" s="35" t="s">
        <v>1</v>
      </c>
      <c r="B16" s="54" t="s">
        <v>8</v>
      </c>
      <c r="C16" s="61"/>
      <c r="D16" s="61"/>
      <c r="E16" s="61" t="s">
        <v>8</v>
      </c>
      <c r="F16" s="61"/>
      <c r="G16" s="61"/>
      <c r="H16" s="61"/>
      <c r="I16" s="57" t="s">
        <v>8</v>
      </c>
      <c r="J16" s="16"/>
      <c r="K16" s="3"/>
      <c r="L16" s="24"/>
    </row>
    <row r="17" spans="1:12" ht="30" customHeight="1">
      <c r="A17" s="35" t="s">
        <v>2</v>
      </c>
      <c r="B17" s="36" t="s">
        <v>9</v>
      </c>
      <c r="C17" s="60"/>
      <c r="D17" s="60"/>
      <c r="E17" s="60" t="s">
        <v>9</v>
      </c>
      <c r="F17" s="60"/>
      <c r="G17" s="60"/>
      <c r="H17" s="60"/>
      <c r="I17" s="41" t="s">
        <v>9</v>
      </c>
      <c r="J17" s="16"/>
      <c r="K17" s="3"/>
      <c r="L17" s="24"/>
    </row>
    <row r="18" spans="1:12" ht="30" customHeight="1">
      <c r="A18" s="35" t="s">
        <v>1</v>
      </c>
      <c r="B18" s="54"/>
      <c r="C18" s="61"/>
      <c r="D18" s="61"/>
      <c r="E18" s="61"/>
      <c r="F18" s="61"/>
      <c r="G18" s="61"/>
      <c r="H18" s="61"/>
      <c r="I18" s="56"/>
      <c r="J18" s="16"/>
      <c r="K18" s="3"/>
      <c r="L18" s="24"/>
    </row>
    <row r="19" spans="1:12" ht="30" customHeight="1">
      <c r="A19" s="35" t="s">
        <v>2</v>
      </c>
      <c r="B19" s="36"/>
      <c r="C19" s="60"/>
      <c r="D19" s="60"/>
      <c r="E19" s="60"/>
      <c r="F19" s="60"/>
      <c r="G19" s="60"/>
      <c r="H19" s="60"/>
      <c r="I19" s="42"/>
      <c r="J19" s="29"/>
      <c r="K19" s="27"/>
      <c r="L19" s="25"/>
    </row>
    <row r="20" spans="1:12" ht="30" customHeight="1">
      <c r="A20" s="35" t="s">
        <v>1</v>
      </c>
      <c r="B20" s="54"/>
      <c r="C20" s="61"/>
      <c r="D20" s="61"/>
      <c r="E20" s="61"/>
      <c r="F20" s="61"/>
      <c r="G20" s="61"/>
      <c r="H20" s="61"/>
      <c r="I20" s="56"/>
      <c r="J20" s="16" t="s">
        <v>19</v>
      </c>
      <c r="K20" s="30"/>
      <c r="L20" s="24"/>
    </row>
    <row r="21" spans="1:12" ht="30" customHeight="1">
      <c r="A21" s="35" t="s">
        <v>2</v>
      </c>
      <c r="B21" s="36"/>
      <c r="C21" s="60"/>
      <c r="D21" s="60"/>
      <c r="E21" s="60"/>
      <c r="F21" s="60"/>
      <c r="G21" s="60"/>
      <c r="H21" s="60"/>
      <c r="I21" s="41"/>
      <c r="J21" s="16"/>
      <c r="K21" s="3"/>
      <c r="L21" s="24"/>
    </row>
    <row r="22" spans="1:12" ht="30" customHeight="1">
      <c r="A22" s="35" t="s">
        <v>1</v>
      </c>
      <c r="B22" s="54"/>
      <c r="C22" s="61"/>
      <c r="D22" s="61"/>
      <c r="E22" s="61"/>
      <c r="F22" s="61"/>
      <c r="G22" s="61"/>
      <c r="H22" s="61"/>
      <c r="I22" s="56"/>
      <c r="J22" s="16"/>
      <c r="K22" s="3"/>
      <c r="L22" s="24"/>
    </row>
    <row r="23" spans="1:12" ht="30" customHeight="1">
      <c r="A23" s="35" t="s">
        <v>2</v>
      </c>
      <c r="B23" s="36"/>
      <c r="C23" s="60"/>
      <c r="D23" s="60"/>
      <c r="E23" s="60"/>
      <c r="F23" s="60"/>
      <c r="G23" s="60"/>
      <c r="H23" s="60"/>
      <c r="I23" s="41"/>
      <c r="J23" s="16"/>
      <c r="K23" s="3"/>
      <c r="L23" s="24"/>
    </row>
    <row r="24" spans="1:12" ht="30" customHeight="1">
      <c r="A24" s="35" t="s">
        <v>1</v>
      </c>
      <c r="B24" s="54" t="s">
        <v>10</v>
      </c>
      <c r="C24" s="61"/>
      <c r="D24" s="61"/>
      <c r="E24" s="61" t="s">
        <v>10</v>
      </c>
      <c r="F24" s="61"/>
      <c r="G24" s="61"/>
      <c r="H24" s="61"/>
      <c r="I24" s="56" t="s">
        <v>10</v>
      </c>
      <c r="J24" s="16"/>
      <c r="K24" s="3"/>
      <c r="L24" s="24"/>
    </row>
    <row r="25" spans="1:12" ht="30" customHeight="1">
      <c r="A25" s="35" t="s">
        <v>2</v>
      </c>
      <c r="B25" s="36" t="s">
        <v>11</v>
      </c>
      <c r="C25" s="60"/>
      <c r="D25" s="60"/>
      <c r="E25" s="60" t="s">
        <v>11</v>
      </c>
      <c r="F25" s="60"/>
      <c r="G25" s="60"/>
      <c r="H25" s="60"/>
      <c r="I25" s="41" t="s">
        <v>11</v>
      </c>
      <c r="J25" s="29"/>
      <c r="K25" s="27"/>
      <c r="L25" s="25"/>
    </row>
    <row r="26" spans="1:12" ht="30" customHeight="1">
      <c r="A26" s="35" t="s">
        <v>1</v>
      </c>
      <c r="B26" s="54"/>
      <c r="C26" s="61"/>
      <c r="D26" s="61"/>
      <c r="E26" s="61"/>
      <c r="F26" s="61"/>
      <c r="G26" s="61"/>
      <c r="H26" s="61"/>
      <c r="I26" s="56"/>
      <c r="J26" s="16" t="s">
        <v>20</v>
      </c>
      <c r="K26" s="30"/>
      <c r="L26" s="24"/>
    </row>
    <row r="27" spans="1:12" ht="30" customHeight="1">
      <c r="A27" s="35" t="s">
        <v>2</v>
      </c>
      <c r="B27" s="36"/>
      <c r="C27" s="60"/>
      <c r="D27" s="60"/>
      <c r="E27" s="60"/>
      <c r="F27" s="60"/>
      <c r="G27" s="60"/>
      <c r="H27" s="60"/>
      <c r="I27" s="41"/>
      <c r="J27" s="16"/>
      <c r="K27" s="3"/>
      <c r="L27" s="24"/>
    </row>
    <row r="28" spans="1:12" ht="30" customHeight="1">
      <c r="A28" s="35" t="s">
        <v>1</v>
      </c>
      <c r="B28" s="54"/>
      <c r="C28" s="61" t="s">
        <v>16</v>
      </c>
      <c r="D28" s="61"/>
      <c r="E28" s="61"/>
      <c r="F28" s="61"/>
      <c r="G28" s="61" t="s">
        <v>16</v>
      </c>
      <c r="H28" s="61"/>
      <c r="I28" s="56"/>
      <c r="J28" s="16"/>
      <c r="K28" s="3"/>
      <c r="L28" s="24"/>
    </row>
    <row r="29" spans="1:12" ht="30" customHeight="1">
      <c r="A29" s="35" t="s">
        <v>2</v>
      </c>
      <c r="B29" s="36"/>
      <c r="C29" s="60" t="s">
        <v>17</v>
      </c>
      <c r="D29" s="60"/>
      <c r="E29" s="60"/>
      <c r="F29" s="60"/>
      <c r="G29" s="60" t="s">
        <v>17</v>
      </c>
      <c r="H29" s="60"/>
      <c r="I29" s="41"/>
      <c r="J29" s="16"/>
      <c r="K29" s="3"/>
      <c r="L29" s="24"/>
    </row>
    <row r="30" spans="1:12" ht="30" customHeight="1">
      <c r="A30" s="35" t="s">
        <v>1</v>
      </c>
      <c r="B30" s="54"/>
      <c r="C30" s="61"/>
      <c r="D30" s="61"/>
      <c r="E30" s="61"/>
      <c r="F30" s="61"/>
      <c r="G30" s="61"/>
      <c r="H30" s="61"/>
      <c r="I30" s="56"/>
      <c r="J30" s="16"/>
      <c r="K30" s="3"/>
      <c r="L30" s="24"/>
    </row>
    <row r="31" spans="1:12" ht="30" customHeight="1">
      <c r="A31" s="35" t="s">
        <v>2</v>
      </c>
      <c r="B31" s="39"/>
      <c r="C31" s="62"/>
      <c r="D31" s="62"/>
      <c r="E31" s="62"/>
      <c r="F31" s="62"/>
      <c r="G31" s="62"/>
      <c r="H31" s="62"/>
      <c r="I31" s="40"/>
      <c r="J31" s="29"/>
      <c r="K31" s="27"/>
      <c r="L31" s="25"/>
    </row>
  </sheetData>
  <mergeCells count="63">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31:D31"/>
    <mergeCell ref="E31:F31"/>
    <mergeCell ref="G31:H31"/>
    <mergeCell ref="C29:D29"/>
    <mergeCell ref="E29:F29"/>
    <mergeCell ref="G29:H29"/>
    <mergeCell ref="C30:D30"/>
    <mergeCell ref="E30:F30"/>
    <mergeCell ref="G30:H30"/>
  </mergeCells>
  <phoneticPr fontId="24"/>
  <conditionalFormatting sqref="C3:H3">
    <cfRule type="expression" dxfId="57" priority="6" stopIfTrue="1">
      <formula>DAY(C3)&gt;8</formula>
    </cfRule>
  </conditionalFormatting>
  <conditionalFormatting sqref="C7:I8">
    <cfRule type="expression" dxfId="56" priority="5" stopIfTrue="1">
      <formula>AND(DAY(C7)&gt;=1,DAY(C7)&lt;=15)</formula>
    </cfRule>
  </conditionalFormatting>
  <conditionalFormatting sqref="C3:I8">
    <cfRule type="expression" dxfId="55" priority="7">
      <formula>VLOOKUP(DAY(C3),AssignmentDays,1,FALSE)=DAY(C3)</formula>
    </cfRule>
  </conditionalFormatting>
  <conditionalFormatting sqref="B13:I13 B15:I15 B17:I17 B19:I19 B21:I21 B23:I23 B25:I25 B27:I27 B29:I29 B31:I31">
    <cfRule type="expression" dxfId="54" priority="4">
      <formula>B13&lt;&gt;""</formula>
    </cfRule>
  </conditionalFormatting>
  <conditionalFormatting sqref="B12:I12 B14:I14 B16:I16 B18:I18 B20:I20 B22:I22 B24:I24 B26:I26 B28:I28 B30:I30">
    <cfRule type="expression" dxfId="53" priority="3">
      <formula>B12&lt;&gt;""</formula>
    </cfRule>
  </conditionalFormatting>
  <conditionalFormatting sqref="B13:I13 B15:I15 B17:I17 B19:I19 B21:I21 B23:I23 B25:I25 B27:I27 B29:I29">
    <cfRule type="expression" dxfId="52" priority="2">
      <formula>COLUMN(B12)&gt;=2</formula>
    </cfRule>
  </conditionalFormatting>
  <conditionalFormatting sqref="B12:I31">
    <cfRule type="expression" dxfId="51" priority="1">
      <formula>COLUMN(B11)&gt;2</formula>
    </cfRule>
  </conditionalFormatting>
  <dataValidations count="13">
    <dataValidation allowBlank="1" showInputMessage="1" showErrorMessage="1" prompt="Entrez la matière dans cette ligne des colonnes B à I" sqref="B13"/>
    <dataValidation allowBlank="1" showInputMessage="1" showErrorMessage="1" prompt="Entrez l’heure dans cette ligne pour les colonnes B à I" sqref="B12"/>
    <dataValidation allowBlank="1" showInputMessage="1" showErrorMessage="1" prompt="Si les nombres de cette ligne sont inférieurs au nombre précédent ou à la ligne de nombres précédente, il s’agit des dates du mois suivant" sqref="C8"/>
    <dataValidation allowBlank="1" showInputMessage="1" showErrorMessage="1" prompt="Si cette cellule ne contient pas le numéro 1, il s’agit alors d’un jour du mois précédent. Les cellules C3 à I8 contiennent les dates du mois en cours." sqref="C3"/>
    <dataValidation allowBlank="1" showInputMessage="1" showErrorMessage="1" prompt="Les cellules C2 à I2 contiennent les jours de la semaine" sqref="C2"/>
    <dataValidation allowBlank="1" showInputMessage="1" showErrorMessage="1" prompt="Préparez un emploi du temps hebdomadaire, puis créez une liste de devoirs dans cette feuille de calcul. Les devoirs sont automatiquement mis en surbrillance dans le calendrier mensuel pour l’année entrée en B1 sur la feuille de calcul Jan" sqref="A1"/>
    <dataValidation allowBlank="1" showInputMessage="1" showErrorMessage="1" prompt="Année calendaire mise à jour automatiquement. Pour modifier l’année, mettez à jour la cellule B1 sur la feuille de calcul de janvier" sqref="B1"/>
    <dataValidation allowBlank="1" showInputMessage="1" showErrorMessage="1" prompt="Le calendrier de mai met automatiquement en surbrillance les entrées de la liste de devoirs pour le mois. Les polices plus foncées indiquent les devoirs. Les polices plus claires indiquent les jours du mois précédent ou suivant" sqref="B2"/>
    <dataValidation allowBlank="1" showInputMessage="1" showErrorMessage="1" prompt="Cette colonne regroupe les jours de la semaine. 6 lignes sont destinées aux devoirs pour chaque jour du mois. Insérez des lignes pour ajouter des devoirs. Les éléments apparaîtront en surbrillance dans le calendrier à gauche" sqref="J1"/>
    <dataValidation allowBlank="1" showInputMessage="1" showErrorMessage="1" prompt="Entrez dans cette colonne les détails du devoir associé au jour de la semaine dans la colonne J et à la date dans la colonne K pour le mois indiqué à gauche" sqref="L1"/>
    <dataValidation allowBlank="1" showInputMessage="1" showErrorMessage="1" prompt="Entrez dans cette colonne la date du devoir correspondant au jour de la semaine dans la colonne J. Cette date apparaîtra en surbrillance dans le calendrier à gauche" sqref="K1"/>
    <dataValidation allowBlank="1" showInputMessage="1" showErrorMessage="1" prompt="Les jours de la semaine figurent dans cette ligne, du lundi au vendredi" sqref="B11"/>
    <dataValidation allowBlank="1" showInputMessage="1" showErrorMessage="1" prompt="Entrez l’heure de votre cours, puis, dans la ligne en dessous, le nom du cours pour chaque jour de la semaine dans les colonnes B à I. Répétez ces étapes pour les autres cours dans les lignes suivantes" sqref="B10"/>
  </dataValidations>
  <printOptions horizontalCentered="1" verticalCentered="1"/>
  <pageMargins left="0.5" right="0.5" top="0.5" bottom="0.5" header="0.3" footer="0.3"/>
  <pageSetup paperSize="9" scale="57" orientation="landscape" r:id="rId1"/>
  <headerFooter differentFirst="1">
    <oddFooter>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sheetPr>
    <tabColor theme="4"/>
    <pageSetUpPr fitToPage="1"/>
  </sheetPr>
  <dimension ref="A1:L31"/>
  <sheetViews>
    <sheetView showGridLines="0" zoomScaleNormal="100" zoomScalePageLayoutView="84" workbookViewId="0"/>
  </sheetViews>
  <sheetFormatPr baseColWidth="10" defaultColWidth="8.625" defaultRowHeight="30" customHeight="1"/>
  <cols>
    <col min="1" max="1" width="2.625" style="2" customWidth="1"/>
    <col min="2" max="2" width="20.625" style="24" customWidth="1"/>
    <col min="3" max="8" width="10.625" style="2" customWidth="1"/>
    <col min="9" max="9" width="20.625" style="2" customWidth="1"/>
    <col min="10" max="10" width="10.625" style="24" customWidth="1"/>
    <col min="11" max="11" width="10.625" style="8" customWidth="1"/>
    <col min="12" max="12" width="70.625" style="2" customWidth="1"/>
    <col min="13" max="13" width="2.625" customWidth="1"/>
  </cols>
  <sheetData>
    <row r="1" spans="1:12" ht="30" customHeight="1">
      <c r="A1" s="24"/>
      <c r="B1" s="18">
        <f>Année</f>
        <v>2021</v>
      </c>
      <c r="J1" s="28" t="s">
        <v>0</v>
      </c>
      <c r="K1" s="28" t="s">
        <v>23</v>
      </c>
      <c r="L1" s="17" t="s">
        <v>24</v>
      </c>
    </row>
    <row r="2" spans="1:12" ht="30" customHeight="1">
      <c r="A2" s="19"/>
      <c r="B2" s="50" t="s">
        <v>31</v>
      </c>
      <c r="C2" s="13" t="s">
        <v>5</v>
      </c>
      <c r="D2" s="13" t="s">
        <v>13</v>
      </c>
      <c r="E2" s="13" t="s">
        <v>18</v>
      </c>
      <c r="F2" s="13" t="s">
        <v>19</v>
      </c>
      <c r="G2" s="13" t="s">
        <v>20</v>
      </c>
      <c r="H2" s="13" t="s">
        <v>21</v>
      </c>
      <c r="I2" s="13" t="s">
        <v>22</v>
      </c>
      <c r="J2" s="16" t="s">
        <v>5</v>
      </c>
      <c r="K2" s="30"/>
      <c r="L2" s="7"/>
    </row>
    <row r="3" spans="1:12" ht="30" customHeight="1">
      <c r="A3" s="19"/>
      <c r="C3" s="52">
        <f>IF(DAY(JunSun1)=1,JunSun1-6,JunSun1+1)</f>
        <v>44347</v>
      </c>
      <c r="D3" s="52">
        <f>IF(DAY(JunSun1)=1,JunSun1-5,JunSun1+2)</f>
        <v>44348</v>
      </c>
      <c r="E3" s="52">
        <f>IF(DAY(JunSun1)=1,JunSun1-4,JunSun1+3)</f>
        <v>44349</v>
      </c>
      <c r="F3" s="52">
        <f>IF(DAY(JunSun1)=1,JunSun1-3,JunSun1+4)</f>
        <v>44350</v>
      </c>
      <c r="G3" s="52">
        <f>IF(DAY(JunSun1)=1,JunSun1-2,JunSun1+5)</f>
        <v>44351</v>
      </c>
      <c r="H3" s="52">
        <f>IF(DAY(JunSun1)=1,JunSun1-1,JunSun1+6)</f>
        <v>44352</v>
      </c>
      <c r="I3" s="52">
        <f>IF(DAY(JunSun1)=1,JunSun1,JunSun1+7)</f>
        <v>44353</v>
      </c>
      <c r="J3" s="16"/>
      <c r="K3" s="3"/>
      <c r="L3" s="10"/>
    </row>
    <row r="4" spans="1:12" ht="30" customHeight="1">
      <c r="A4" s="19"/>
      <c r="C4" s="52">
        <f>IF(DAY(JunSun1)=1,JunSun1+1,JunSun1+8)</f>
        <v>44354</v>
      </c>
      <c r="D4" s="52">
        <f>IF(DAY(JunSun1)=1,JunSun1+2,JunSun1+9)</f>
        <v>44355</v>
      </c>
      <c r="E4" s="52">
        <f>IF(DAY(JunSun1)=1,JunSun1+3,JunSun1+10)</f>
        <v>44356</v>
      </c>
      <c r="F4" s="52">
        <f>IF(DAY(JunSun1)=1,JunSun1+4,JunSun1+11)</f>
        <v>44357</v>
      </c>
      <c r="G4" s="52">
        <f>IF(DAY(JunSun1)=1,JunSun1+5,JunSun1+12)</f>
        <v>44358</v>
      </c>
      <c r="H4" s="52">
        <f>IF(DAY(JunSun1)=1,JunSun1+6,JunSun1+13)</f>
        <v>44359</v>
      </c>
      <c r="I4" s="52">
        <f>IF(DAY(JunSun1)=1,JunSun1+7,JunSun1+14)</f>
        <v>44360</v>
      </c>
      <c r="J4" s="16"/>
      <c r="K4" s="3"/>
      <c r="L4" s="10"/>
    </row>
    <row r="5" spans="1:12" ht="30" customHeight="1">
      <c r="A5" s="19"/>
      <c r="C5" s="52">
        <f>IF(DAY(JunSun1)=1,JunSun1+8,JunSun1+15)</f>
        <v>44361</v>
      </c>
      <c r="D5" s="52">
        <f>IF(DAY(JunSun1)=1,JunSun1+9,JunSun1+16)</f>
        <v>44362</v>
      </c>
      <c r="E5" s="52">
        <f>IF(DAY(JunSun1)=1,JunSun1+10,JunSun1+17)</f>
        <v>44363</v>
      </c>
      <c r="F5" s="52">
        <f>IF(DAY(JunSun1)=1,JunSun1+11,JunSun1+18)</f>
        <v>44364</v>
      </c>
      <c r="G5" s="52">
        <f>IF(DAY(JunSun1)=1,JunSun1+12,JunSun1+19)</f>
        <v>44365</v>
      </c>
      <c r="H5" s="52">
        <f>IF(DAY(JunSun1)=1,JunSun1+13,JunSun1+20)</f>
        <v>44366</v>
      </c>
      <c r="I5" s="52">
        <f>IF(DAY(JunSun1)=1,JunSun1+14,JunSun1+21)</f>
        <v>44367</v>
      </c>
      <c r="J5" s="16"/>
      <c r="K5" s="3"/>
      <c r="L5" s="10"/>
    </row>
    <row r="6" spans="1:12" ht="30" customHeight="1">
      <c r="A6" s="19"/>
      <c r="C6" s="52">
        <f>IF(DAY(JunSun1)=1,JunSun1+15,JunSun1+22)</f>
        <v>44368</v>
      </c>
      <c r="D6" s="52">
        <f>IF(DAY(JunSun1)=1,JunSun1+16,JunSun1+23)</f>
        <v>44369</v>
      </c>
      <c r="E6" s="52">
        <f>IF(DAY(JunSun1)=1,JunSun1+17,JunSun1+24)</f>
        <v>44370</v>
      </c>
      <c r="F6" s="52">
        <f>IF(DAY(JunSun1)=1,JunSun1+18,JunSun1+25)</f>
        <v>44371</v>
      </c>
      <c r="G6" s="52">
        <f>IF(DAY(JunSun1)=1,JunSun1+19,JunSun1+26)</f>
        <v>44372</v>
      </c>
      <c r="H6" s="52">
        <f>IF(DAY(JunSun1)=1,JunSun1+20,JunSun1+27)</f>
        <v>44373</v>
      </c>
      <c r="I6" s="52">
        <f>IF(DAY(JunSun1)=1,JunSun1+21,JunSun1+28)</f>
        <v>44374</v>
      </c>
      <c r="J6" s="16"/>
      <c r="K6" s="3"/>
      <c r="L6" s="10"/>
    </row>
    <row r="7" spans="1:12" ht="30" customHeight="1">
      <c r="A7" s="19"/>
      <c r="C7" s="52">
        <f>IF(DAY(JunSun1)=1,JunSun1+22,JunSun1+29)</f>
        <v>44375</v>
      </c>
      <c r="D7" s="52">
        <f>IF(DAY(JunSun1)=1,JunSun1+23,JunSun1+30)</f>
        <v>44376</v>
      </c>
      <c r="E7" s="52">
        <f>IF(DAY(JunSun1)=1,JunSun1+24,JunSun1+31)</f>
        <v>44377</v>
      </c>
      <c r="F7" s="52">
        <f>IF(DAY(JunSun1)=1,JunSun1+25,JunSun1+32)</f>
        <v>44378</v>
      </c>
      <c r="G7" s="52">
        <f>IF(DAY(JunSun1)=1,JunSun1+26,JunSun1+33)</f>
        <v>44379</v>
      </c>
      <c r="H7" s="52">
        <f>IF(DAY(JunSun1)=1,JunSun1+27,JunSun1+34)</f>
        <v>44380</v>
      </c>
      <c r="I7" s="52">
        <f>IF(DAY(JunSun1)=1,JunSun1+28,JunSun1+35)</f>
        <v>44381</v>
      </c>
      <c r="J7" s="51"/>
      <c r="K7" s="51"/>
      <c r="L7" s="51"/>
    </row>
    <row r="8" spans="1:12" ht="30" customHeight="1">
      <c r="A8" s="19"/>
      <c r="B8" s="25"/>
      <c r="C8" s="52">
        <f>IF(DAY(JunSun1)=1,JunSun1+29,JunSun1+36)</f>
        <v>44382</v>
      </c>
      <c r="D8" s="52">
        <f>IF(DAY(JunSun1)=1,JunSun1+30,JunSun1+37)</f>
        <v>44383</v>
      </c>
      <c r="E8" s="52">
        <f>IF(DAY(JunSun1)=1,JunSun1+31,JunSun1+38)</f>
        <v>44384</v>
      </c>
      <c r="F8" s="52">
        <f>IF(DAY(JunSun1)=1,JunSun1+32,JunSun1+39)</f>
        <v>44385</v>
      </c>
      <c r="G8" s="52">
        <f>IF(DAY(JunSun1)=1,JunSun1+33,JunSun1+40)</f>
        <v>44386</v>
      </c>
      <c r="H8" s="52">
        <f>IF(DAY(JunSun1)=1,JunSun1+34,JunSun1+41)</f>
        <v>44387</v>
      </c>
      <c r="I8" s="52">
        <f>IF(DAY(JunSun1)=1,JunSun1+35,JunSun1+42)</f>
        <v>44388</v>
      </c>
      <c r="J8" s="16" t="s">
        <v>13</v>
      </c>
      <c r="K8" s="30"/>
      <c r="L8" s="10"/>
    </row>
    <row r="9" spans="1:12" ht="30" customHeight="1">
      <c r="A9" s="19"/>
      <c r="C9" s="11"/>
      <c r="D9" s="11"/>
      <c r="E9" s="11"/>
      <c r="F9" s="11"/>
      <c r="G9" s="11"/>
      <c r="H9" s="11"/>
      <c r="I9" s="11"/>
      <c r="J9" s="16"/>
      <c r="K9" s="3"/>
      <c r="L9" s="10"/>
    </row>
    <row r="10" spans="1:12" ht="30" customHeight="1">
      <c r="A10" s="19"/>
      <c r="B10" s="23" t="s">
        <v>4</v>
      </c>
      <c r="C10" s="15"/>
      <c r="D10" s="15"/>
      <c r="E10" s="15"/>
      <c r="F10" s="15"/>
      <c r="G10" s="15"/>
      <c r="H10" s="15"/>
      <c r="I10" s="15"/>
      <c r="J10" s="16"/>
      <c r="K10" s="3"/>
      <c r="L10" s="10"/>
    </row>
    <row r="11" spans="1:12" ht="30" customHeight="1">
      <c r="A11" s="35" t="s">
        <v>0</v>
      </c>
      <c r="B11" s="34" t="s">
        <v>5</v>
      </c>
      <c r="C11" s="58" t="s">
        <v>13</v>
      </c>
      <c r="D11" s="59"/>
      <c r="E11" s="58" t="s">
        <v>18</v>
      </c>
      <c r="F11" s="59"/>
      <c r="G11" s="58" t="s">
        <v>19</v>
      </c>
      <c r="H11" s="59"/>
      <c r="I11" s="9" t="s">
        <v>20</v>
      </c>
      <c r="J11" s="16"/>
      <c r="K11" s="3"/>
      <c r="L11" s="10"/>
    </row>
    <row r="12" spans="1:12" ht="30" customHeight="1">
      <c r="A12" s="35" t="s">
        <v>1</v>
      </c>
      <c r="B12" s="54" t="s">
        <v>6</v>
      </c>
      <c r="C12" s="61"/>
      <c r="D12" s="61"/>
      <c r="E12" s="61" t="s">
        <v>6</v>
      </c>
      <c r="F12" s="61"/>
      <c r="G12" s="61"/>
      <c r="H12" s="61"/>
      <c r="I12" s="56" t="s">
        <v>6</v>
      </c>
      <c r="J12" s="16"/>
      <c r="K12" s="3"/>
      <c r="L12" s="10"/>
    </row>
    <row r="13" spans="1:12" ht="30" customHeight="1">
      <c r="A13" s="35" t="s">
        <v>2</v>
      </c>
      <c r="B13" s="36" t="s">
        <v>7</v>
      </c>
      <c r="C13" s="60"/>
      <c r="D13" s="60"/>
      <c r="E13" s="60" t="s">
        <v>7</v>
      </c>
      <c r="F13" s="60"/>
      <c r="G13" s="60"/>
      <c r="H13" s="60"/>
      <c r="I13" s="41" t="s">
        <v>7</v>
      </c>
      <c r="J13" s="1"/>
      <c r="K13" s="31"/>
      <c r="L13" s="26"/>
    </row>
    <row r="14" spans="1:12" ht="30" customHeight="1">
      <c r="A14" s="35" t="s">
        <v>1</v>
      </c>
      <c r="B14" s="54"/>
      <c r="C14" s="61" t="s">
        <v>14</v>
      </c>
      <c r="D14" s="61"/>
      <c r="E14" s="61"/>
      <c r="F14" s="61"/>
      <c r="G14" s="61" t="s">
        <v>14</v>
      </c>
      <c r="H14" s="61"/>
      <c r="I14" s="56"/>
      <c r="J14" s="16" t="s">
        <v>18</v>
      </c>
      <c r="K14" s="30"/>
      <c r="L14" s="10"/>
    </row>
    <row r="15" spans="1:12" ht="30" customHeight="1">
      <c r="A15" s="35" t="s">
        <v>2</v>
      </c>
      <c r="B15" s="36"/>
      <c r="C15" s="60" t="s">
        <v>15</v>
      </c>
      <c r="D15" s="60"/>
      <c r="E15" s="60"/>
      <c r="F15" s="60"/>
      <c r="G15" s="60" t="s">
        <v>15</v>
      </c>
      <c r="H15" s="60"/>
      <c r="I15" s="41"/>
      <c r="J15" s="16"/>
      <c r="K15" s="3"/>
      <c r="L15" s="10"/>
    </row>
    <row r="16" spans="1:12" ht="30" customHeight="1">
      <c r="A16" s="35" t="s">
        <v>1</v>
      </c>
      <c r="B16" s="54" t="s">
        <v>8</v>
      </c>
      <c r="C16" s="61"/>
      <c r="D16" s="61"/>
      <c r="E16" s="61" t="s">
        <v>8</v>
      </c>
      <c r="F16" s="61"/>
      <c r="G16" s="61"/>
      <c r="H16" s="61"/>
      <c r="I16" s="57" t="s">
        <v>8</v>
      </c>
      <c r="J16" s="16"/>
      <c r="K16" s="3"/>
      <c r="L16" s="10"/>
    </row>
    <row r="17" spans="1:12" ht="30" customHeight="1">
      <c r="A17" s="35" t="s">
        <v>2</v>
      </c>
      <c r="B17" s="36" t="s">
        <v>9</v>
      </c>
      <c r="C17" s="60"/>
      <c r="D17" s="60"/>
      <c r="E17" s="60" t="s">
        <v>9</v>
      </c>
      <c r="F17" s="60"/>
      <c r="G17" s="60"/>
      <c r="H17" s="60"/>
      <c r="I17" s="41" t="s">
        <v>9</v>
      </c>
      <c r="J17" s="16"/>
      <c r="K17" s="3"/>
      <c r="L17" s="10"/>
    </row>
    <row r="18" spans="1:12" ht="30" customHeight="1">
      <c r="A18" s="35" t="s">
        <v>1</v>
      </c>
      <c r="B18" s="54"/>
      <c r="C18" s="61"/>
      <c r="D18" s="61"/>
      <c r="E18" s="61"/>
      <c r="F18" s="61"/>
      <c r="G18" s="61"/>
      <c r="H18" s="61"/>
      <c r="I18" s="56"/>
      <c r="J18" s="16"/>
      <c r="K18" s="3"/>
      <c r="L18" s="10"/>
    </row>
    <row r="19" spans="1:12" ht="30" customHeight="1">
      <c r="A19" s="35" t="s">
        <v>2</v>
      </c>
      <c r="B19" s="36"/>
      <c r="C19" s="60"/>
      <c r="D19" s="60"/>
      <c r="E19" s="60"/>
      <c r="F19" s="60"/>
      <c r="G19" s="60"/>
      <c r="H19" s="60"/>
      <c r="I19" s="42"/>
      <c r="J19" s="1"/>
      <c r="K19" s="31"/>
      <c r="L19" s="32"/>
    </row>
    <row r="20" spans="1:12" ht="30" customHeight="1">
      <c r="A20" s="35" t="s">
        <v>1</v>
      </c>
      <c r="B20" s="54"/>
      <c r="C20" s="61"/>
      <c r="D20" s="61"/>
      <c r="E20" s="61"/>
      <c r="F20" s="61"/>
      <c r="G20" s="61"/>
      <c r="H20" s="61"/>
      <c r="I20" s="56"/>
      <c r="J20" s="16" t="s">
        <v>19</v>
      </c>
      <c r="K20" s="30"/>
      <c r="L20" s="10"/>
    </row>
    <row r="21" spans="1:12" ht="30" customHeight="1">
      <c r="A21" s="35" t="s">
        <v>2</v>
      </c>
      <c r="B21" s="36"/>
      <c r="C21" s="60"/>
      <c r="D21" s="60"/>
      <c r="E21" s="60"/>
      <c r="F21" s="60"/>
      <c r="G21" s="60"/>
      <c r="H21" s="60"/>
      <c r="I21" s="41"/>
      <c r="J21" s="16"/>
      <c r="K21" s="3"/>
      <c r="L21" s="10"/>
    </row>
    <row r="22" spans="1:12" ht="30" customHeight="1">
      <c r="A22" s="35" t="s">
        <v>1</v>
      </c>
      <c r="B22" s="54"/>
      <c r="C22" s="61"/>
      <c r="D22" s="61"/>
      <c r="E22" s="61"/>
      <c r="F22" s="61"/>
      <c r="G22" s="61"/>
      <c r="H22" s="61"/>
      <c r="I22" s="56"/>
      <c r="J22" s="16"/>
      <c r="K22" s="3"/>
      <c r="L22" s="10"/>
    </row>
    <row r="23" spans="1:12" ht="30" customHeight="1">
      <c r="A23" s="35" t="s">
        <v>2</v>
      </c>
      <c r="B23" s="36"/>
      <c r="C23" s="60"/>
      <c r="D23" s="60"/>
      <c r="E23" s="60"/>
      <c r="F23" s="60"/>
      <c r="G23" s="60"/>
      <c r="H23" s="60"/>
      <c r="I23" s="41"/>
      <c r="J23" s="16"/>
      <c r="K23" s="3"/>
      <c r="L23" s="10"/>
    </row>
    <row r="24" spans="1:12" ht="30" customHeight="1">
      <c r="A24" s="35" t="s">
        <v>1</v>
      </c>
      <c r="B24" s="54" t="s">
        <v>10</v>
      </c>
      <c r="C24" s="61"/>
      <c r="D24" s="61"/>
      <c r="E24" s="61" t="s">
        <v>10</v>
      </c>
      <c r="F24" s="61"/>
      <c r="G24" s="61"/>
      <c r="H24" s="61"/>
      <c r="I24" s="56" t="s">
        <v>10</v>
      </c>
      <c r="J24" s="16"/>
      <c r="K24" s="3"/>
      <c r="L24" s="10"/>
    </row>
    <row r="25" spans="1:12" ht="30" customHeight="1">
      <c r="A25" s="35" t="s">
        <v>2</v>
      </c>
      <c r="B25" s="36" t="s">
        <v>11</v>
      </c>
      <c r="C25" s="60"/>
      <c r="D25" s="60"/>
      <c r="E25" s="60" t="s">
        <v>11</v>
      </c>
      <c r="F25" s="60"/>
      <c r="G25" s="60"/>
      <c r="H25" s="60"/>
      <c r="I25" s="41" t="s">
        <v>11</v>
      </c>
      <c r="J25" s="1"/>
      <c r="K25" s="31"/>
      <c r="L25" s="32"/>
    </row>
    <row r="26" spans="1:12" ht="30" customHeight="1">
      <c r="A26" s="35" t="s">
        <v>1</v>
      </c>
      <c r="B26" s="54"/>
      <c r="C26" s="61"/>
      <c r="D26" s="61"/>
      <c r="E26" s="61"/>
      <c r="F26" s="61"/>
      <c r="G26" s="61"/>
      <c r="H26" s="61"/>
      <c r="I26" s="56"/>
      <c r="J26" s="16" t="s">
        <v>20</v>
      </c>
      <c r="K26" s="30"/>
      <c r="L26" s="10"/>
    </row>
    <row r="27" spans="1:12" ht="30" customHeight="1">
      <c r="A27" s="35" t="s">
        <v>2</v>
      </c>
      <c r="B27" s="36"/>
      <c r="C27" s="60"/>
      <c r="D27" s="60"/>
      <c r="E27" s="60"/>
      <c r="F27" s="60"/>
      <c r="G27" s="60"/>
      <c r="H27" s="60"/>
      <c r="I27" s="41"/>
      <c r="J27" s="16"/>
      <c r="K27" s="3"/>
      <c r="L27" s="10"/>
    </row>
    <row r="28" spans="1:12" ht="30" customHeight="1">
      <c r="A28" s="35" t="s">
        <v>1</v>
      </c>
      <c r="B28" s="54"/>
      <c r="C28" s="61" t="s">
        <v>16</v>
      </c>
      <c r="D28" s="61"/>
      <c r="E28" s="61"/>
      <c r="F28" s="61"/>
      <c r="G28" s="61" t="s">
        <v>16</v>
      </c>
      <c r="H28" s="61"/>
      <c r="I28" s="56"/>
      <c r="J28" s="16"/>
      <c r="K28" s="3"/>
      <c r="L28" s="10"/>
    </row>
    <row r="29" spans="1:12" ht="30" customHeight="1">
      <c r="A29" s="35" t="s">
        <v>2</v>
      </c>
      <c r="B29" s="36"/>
      <c r="C29" s="60" t="s">
        <v>17</v>
      </c>
      <c r="D29" s="60"/>
      <c r="E29" s="60"/>
      <c r="F29" s="60"/>
      <c r="G29" s="60" t="s">
        <v>17</v>
      </c>
      <c r="H29" s="60"/>
      <c r="I29" s="41"/>
      <c r="J29" s="16"/>
      <c r="K29" s="3"/>
      <c r="L29" s="10"/>
    </row>
    <row r="30" spans="1:12" ht="30" customHeight="1">
      <c r="A30" s="35" t="s">
        <v>1</v>
      </c>
      <c r="B30" s="54"/>
      <c r="C30" s="61"/>
      <c r="D30" s="61"/>
      <c r="E30" s="61"/>
      <c r="F30" s="61"/>
      <c r="G30" s="61"/>
      <c r="H30" s="61"/>
      <c r="I30" s="56"/>
      <c r="J30" s="16"/>
      <c r="K30" s="3"/>
      <c r="L30" s="10"/>
    </row>
    <row r="31" spans="1:12" ht="30" customHeight="1">
      <c r="A31" s="35" t="s">
        <v>2</v>
      </c>
      <c r="B31" s="39"/>
      <c r="C31" s="62"/>
      <c r="D31" s="62"/>
      <c r="E31" s="62"/>
      <c r="F31" s="62"/>
      <c r="G31" s="62"/>
      <c r="H31" s="62"/>
      <c r="I31" s="40"/>
      <c r="J31" s="16"/>
      <c r="K31" s="27"/>
      <c r="L31" s="49"/>
    </row>
  </sheetData>
  <mergeCells count="63">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31:D31"/>
    <mergeCell ref="E31:F31"/>
    <mergeCell ref="G31:H31"/>
    <mergeCell ref="C29:D29"/>
    <mergeCell ref="E29:F29"/>
    <mergeCell ref="G29:H29"/>
    <mergeCell ref="C30:D30"/>
    <mergeCell ref="E30:F30"/>
    <mergeCell ref="G30:H30"/>
  </mergeCells>
  <phoneticPr fontId="24"/>
  <conditionalFormatting sqref="C3:H3">
    <cfRule type="expression" dxfId="50" priority="6" stopIfTrue="1">
      <formula>DAY(C3)&gt;8</formula>
    </cfRule>
  </conditionalFormatting>
  <conditionalFormatting sqref="C7:I8">
    <cfRule type="expression" dxfId="49" priority="5" stopIfTrue="1">
      <formula>AND(DAY(C7)&gt;=1,DAY(C7)&lt;=15)</formula>
    </cfRule>
  </conditionalFormatting>
  <conditionalFormatting sqref="C3:I8">
    <cfRule type="expression" dxfId="48" priority="7">
      <formula>VLOOKUP(DAY(C3),AssignmentDays,1,FALSE)=DAY(C3)</formula>
    </cfRule>
  </conditionalFormatting>
  <conditionalFormatting sqref="B13:I13 B15:I15 B17:I17 B19:I19 B21:I21 B23:I23 B25:I25 B27:I27 B29:I29 B31:I31">
    <cfRule type="expression" dxfId="47" priority="4">
      <formula>B13&lt;&gt;""</formula>
    </cfRule>
  </conditionalFormatting>
  <conditionalFormatting sqref="B12:I12 B14:I14 B16:I16 B18:I18 B20:I20 B22:I22 B24:I24 B26:I26 B28:I28 B30:I30">
    <cfRule type="expression" dxfId="46" priority="3">
      <formula>B12&lt;&gt;""</formula>
    </cfRule>
  </conditionalFormatting>
  <conditionalFormatting sqref="B13:I13 B15:I15 B17:I17 B19:I19 B21:I21 B23:I23 B25:I25 B27:I27 B29:I29">
    <cfRule type="expression" dxfId="45" priority="2">
      <formula>COLUMN(B13)&gt;=2</formula>
    </cfRule>
  </conditionalFormatting>
  <conditionalFormatting sqref="B12:I31">
    <cfRule type="expression" dxfId="44" priority="1">
      <formula>COLUMN(B12)&gt;2</formula>
    </cfRule>
  </conditionalFormatting>
  <dataValidations xWindow="282" yWindow="780" count="13">
    <dataValidation allowBlank="1" showInputMessage="1" showErrorMessage="1" prompt="Le calendrier de juin met automatiquement en surbrillance les entrées de la liste de devoirs pour le mois. Les polices plus foncées indiquent les devoirs. Les polices plus claires indiquent les jours du mois précédent ou suivant" sqref="B2"/>
    <dataValidation allowBlank="1" showInputMessage="1" showErrorMessage="1" prompt="Année calendaire mise à jour automatiquement. Pour modifier l’année, mettez à jour la cellule B1 sur la feuille de calcul de janvier" sqref="B1"/>
    <dataValidation allowBlank="1" showInputMessage="1" showErrorMessage="1" prompt="Préparez un emploi du temps hebdomadaire, puis créez une liste de devoirs dans cette feuille de calcul. Les devoirs sont automatiquement mis en surbrillance dans le calendrier mensuel pour l’année entrée en B1 sur la feuille de calcul Jan" sqref="A1"/>
    <dataValidation allowBlank="1" showInputMessage="1" showErrorMessage="1" prompt="Les cellules C2 à I2 contiennent les jours de la semaine" sqref="C2"/>
    <dataValidation allowBlank="1" showInputMessage="1" showErrorMessage="1" prompt="Si cette cellule ne contient pas le numéro 1, il s’agit alors d’un jour du mois précédent. Les cellules C3 à I8 contiennent les dates du mois en cours." sqref="C3"/>
    <dataValidation allowBlank="1" showInputMessage="1" showErrorMessage="1" prompt="Si les nombres de cette ligne sont inférieurs au nombre précédent ou à la ligne de nombres précédente, il s’agit des dates du mois suivant" sqref="C8"/>
    <dataValidation allowBlank="1" showInputMessage="1" showErrorMessage="1" prompt="Entrez l’heure dans cette ligne pour les colonnes B à I" sqref="B12"/>
    <dataValidation allowBlank="1" showInputMessage="1" showErrorMessage="1" prompt="Entrez la matière dans cette ligne des colonnes B à I" sqref="B13"/>
    <dataValidation allowBlank="1" showInputMessage="1" showErrorMessage="1" prompt="Cette colonne regroupe les jours de la semaine. 6 lignes sont destinées aux devoirs pour chaque jour du mois. Insérez des lignes pour ajouter des devoirs. Les éléments apparaîtront en surbrillance dans le calendrier à gauche" sqref="J1"/>
    <dataValidation allowBlank="1" showInputMessage="1" showErrorMessage="1" prompt="Entrez dans cette colonne les détails du devoir associé au jour de la semaine dans la colonne J et à la date dans la colonne K pour le mois indiqué à gauche" sqref="L1"/>
    <dataValidation allowBlank="1" showInputMessage="1" showErrorMessage="1" prompt="Entrez dans cette colonne la date du devoir correspondant au jour de la semaine dans la colonne J. Cette date apparaîtra en surbrillance dans le calendrier à gauche" sqref="K1"/>
    <dataValidation allowBlank="1" showInputMessage="1" showErrorMessage="1" prompt="Les jours de la semaine figurent dans cette ligne, du lundi au vendredi" sqref="B11"/>
    <dataValidation allowBlank="1" showInputMessage="1" showErrorMessage="1" prompt="Entrez l’heure de votre cours et, dans la ligne en dessous, le nom du cours pour chaque jour de la semaine dans les colonnes B à I. Répétez ces étapes pour les autres cours dans les lignes suivantes" sqref="B10"/>
  </dataValidations>
  <printOptions horizontalCentered="1" verticalCentered="1"/>
  <pageMargins left="0.5" right="0.5" top="0.5" bottom="0.5" header="0.3" footer="0.3"/>
  <pageSetup paperSize="9" scale="57" orientation="landscape" r:id="rId1"/>
  <headerFooter differentFirst="1">
    <oddFooter>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sheetPr>
    <tabColor theme="4"/>
    <pageSetUpPr fitToPage="1"/>
  </sheetPr>
  <dimension ref="A1:L31"/>
  <sheetViews>
    <sheetView showGridLines="0" zoomScaleNormal="100" zoomScalePageLayoutView="84" workbookViewId="0"/>
  </sheetViews>
  <sheetFormatPr baseColWidth="10" defaultColWidth="8.625" defaultRowHeight="30" customHeight="1"/>
  <cols>
    <col min="1" max="1" width="2.625" style="2" customWidth="1"/>
    <col min="2" max="2" width="20.625" style="24" customWidth="1"/>
    <col min="3" max="8" width="10.625" style="2" customWidth="1"/>
    <col min="9" max="9" width="20.625" style="2" customWidth="1"/>
    <col min="10" max="10" width="10.625" style="24" customWidth="1"/>
    <col min="11" max="11" width="10.625" style="8" customWidth="1"/>
    <col min="12" max="12" width="70.625" style="2" customWidth="1"/>
    <col min="13" max="13" width="2.625" customWidth="1"/>
  </cols>
  <sheetData>
    <row r="1" spans="1:12" ht="30" customHeight="1">
      <c r="A1" s="24"/>
      <c r="B1" s="18">
        <f>Année</f>
        <v>2021</v>
      </c>
      <c r="J1" s="28" t="s">
        <v>0</v>
      </c>
      <c r="K1" s="28" t="s">
        <v>23</v>
      </c>
      <c r="L1" s="17" t="s">
        <v>24</v>
      </c>
    </row>
    <row r="2" spans="1:12" ht="30" customHeight="1">
      <c r="A2" s="19"/>
      <c r="B2" s="48" t="s">
        <v>32</v>
      </c>
      <c r="C2" s="13" t="s">
        <v>5</v>
      </c>
      <c r="D2" s="13" t="s">
        <v>13</v>
      </c>
      <c r="E2" s="13" t="s">
        <v>18</v>
      </c>
      <c r="F2" s="13" t="s">
        <v>19</v>
      </c>
      <c r="G2" s="13" t="s">
        <v>20</v>
      </c>
      <c r="H2" s="13" t="s">
        <v>21</v>
      </c>
      <c r="I2" s="13" t="s">
        <v>22</v>
      </c>
      <c r="J2" s="16" t="s">
        <v>5</v>
      </c>
      <c r="K2" s="30"/>
      <c r="L2" s="7"/>
    </row>
    <row r="3" spans="1:12" ht="30" customHeight="1">
      <c r="A3" s="19"/>
      <c r="C3" s="52">
        <f>IF(DAY(JulSun1)=1,JulSun1-6,JulSun1+1)</f>
        <v>44375</v>
      </c>
      <c r="D3" s="52">
        <f>IF(DAY(JulSun1)=1,JulSun1-5,JulSun1+2)</f>
        <v>44376</v>
      </c>
      <c r="E3" s="52">
        <f>IF(DAY(JulSun1)=1,JulSun1-4,JulSun1+3)</f>
        <v>44377</v>
      </c>
      <c r="F3" s="52">
        <f>IF(DAY(JulSun1)=1,JulSun1-3,JulSun1+4)</f>
        <v>44378</v>
      </c>
      <c r="G3" s="52">
        <f>IF(DAY(JulSun1)=1,JulSun1-2,JulSun1+5)</f>
        <v>44379</v>
      </c>
      <c r="H3" s="52">
        <f>IF(DAY(JulSun1)=1,JulSun1-1,JulSun1+6)</f>
        <v>44380</v>
      </c>
      <c r="I3" s="52">
        <f>IF(DAY(JulSun1)=1,JulSun1,JulSun1+7)</f>
        <v>44381</v>
      </c>
      <c r="J3" s="16"/>
      <c r="K3" s="3"/>
      <c r="L3" s="10"/>
    </row>
    <row r="4" spans="1:12" ht="30" customHeight="1">
      <c r="A4" s="19"/>
      <c r="C4" s="52">
        <f>IF(DAY(JulSun1)=1,JulSun1+1,JulSun1+8)</f>
        <v>44382</v>
      </c>
      <c r="D4" s="52">
        <f>IF(DAY(JulSun1)=1,JulSun1+2,JulSun1+9)</f>
        <v>44383</v>
      </c>
      <c r="E4" s="52">
        <f>IF(DAY(JulSun1)=1,JulSun1+3,JulSun1+10)</f>
        <v>44384</v>
      </c>
      <c r="F4" s="52">
        <f>IF(DAY(JulSun1)=1,JulSun1+4,JulSun1+11)</f>
        <v>44385</v>
      </c>
      <c r="G4" s="52">
        <f>IF(DAY(JulSun1)=1,JulSun1+5,JulSun1+12)</f>
        <v>44386</v>
      </c>
      <c r="H4" s="52">
        <f>IF(DAY(JulSun1)=1,JulSun1+6,JulSun1+13)</f>
        <v>44387</v>
      </c>
      <c r="I4" s="52">
        <f>IF(DAY(JulSun1)=1,JulSun1+7,JulSun1+14)</f>
        <v>44388</v>
      </c>
      <c r="J4" s="16"/>
      <c r="K4" s="3"/>
      <c r="L4" s="10"/>
    </row>
    <row r="5" spans="1:12" ht="30" customHeight="1">
      <c r="A5" s="19"/>
      <c r="C5" s="52">
        <f>IF(DAY(JulSun1)=1,JulSun1+8,JulSun1+15)</f>
        <v>44389</v>
      </c>
      <c r="D5" s="52">
        <f>IF(DAY(JulSun1)=1,JulSun1+9,JulSun1+16)</f>
        <v>44390</v>
      </c>
      <c r="E5" s="52">
        <f>IF(DAY(JulSun1)=1,JulSun1+10,JulSun1+17)</f>
        <v>44391</v>
      </c>
      <c r="F5" s="52">
        <f>IF(DAY(JulSun1)=1,JulSun1+11,JulSun1+18)</f>
        <v>44392</v>
      </c>
      <c r="G5" s="52">
        <f>IF(DAY(JulSun1)=1,JulSun1+12,JulSun1+19)</f>
        <v>44393</v>
      </c>
      <c r="H5" s="52">
        <f>IF(DAY(JulSun1)=1,JulSun1+13,JulSun1+20)</f>
        <v>44394</v>
      </c>
      <c r="I5" s="52">
        <f>IF(DAY(JulSun1)=1,JulSun1+14,JulSun1+21)</f>
        <v>44395</v>
      </c>
      <c r="J5" s="16"/>
      <c r="K5" s="3"/>
      <c r="L5" s="10"/>
    </row>
    <row r="6" spans="1:12" ht="30" customHeight="1">
      <c r="A6" s="19"/>
      <c r="C6" s="52">
        <f>IF(DAY(JulSun1)=1,JulSun1+15,JulSun1+22)</f>
        <v>44396</v>
      </c>
      <c r="D6" s="52">
        <f>IF(DAY(JulSun1)=1,JulSun1+16,JulSun1+23)</f>
        <v>44397</v>
      </c>
      <c r="E6" s="52">
        <f>IF(DAY(JulSun1)=1,JulSun1+17,JulSun1+24)</f>
        <v>44398</v>
      </c>
      <c r="F6" s="52">
        <f>IF(DAY(JulSun1)=1,JulSun1+18,JulSun1+25)</f>
        <v>44399</v>
      </c>
      <c r="G6" s="52">
        <f>IF(DAY(JulSun1)=1,JulSun1+19,JulSun1+26)</f>
        <v>44400</v>
      </c>
      <c r="H6" s="52">
        <f>IF(DAY(JulSun1)=1,JulSun1+20,JulSun1+27)</f>
        <v>44401</v>
      </c>
      <c r="I6" s="52">
        <f>IF(DAY(JulSun1)=1,JulSun1+21,JulSun1+28)</f>
        <v>44402</v>
      </c>
      <c r="J6" s="16"/>
      <c r="K6" s="3"/>
      <c r="L6" s="10"/>
    </row>
    <row r="7" spans="1:12" ht="30" customHeight="1">
      <c r="A7" s="19"/>
      <c r="C7" s="52">
        <f>IF(DAY(JulSun1)=1,JulSun1+22,JulSun1+29)</f>
        <v>44403</v>
      </c>
      <c r="D7" s="52">
        <f>IF(DAY(JulSun1)=1,JulSun1+23,JulSun1+30)</f>
        <v>44404</v>
      </c>
      <c r="E7" s="52">
        <f>IF(DAY(JulSun1)=1,JulSun1+24,JulSun1+31)</f>
        <v>44405</v>
      </c>
      <c r="F7" s="52">
        <f>IF(DAY(JulSun1)=1,JulSun1+25,JulSun1+32)</f>
        <v>44406</v>
      </c>
      <c r="G7" s="52">
        <f>IF(DAY(JulSun1)=1,JulSun1+26,JulSun1+33)</f>
        <v>44407</v>
      </c>
      <c r="H7" s="52">
        <f>IF(DAY(JulSun1)=1,JulSun1+27,JulSun1+34)</f>
        <v>44408</v>
      </c>
      <c r="I7" s="52">
        <f>IF(DAY(JulSun1)=1,JulSun1+28,JulSun1+35)</f>
        <v>44409</v>
      </c>
      <c r="J7" s="1"/>
      <c r="K7" s="31"/>
      <c r="L7" s="26"/>
    </row>
    <row r="8" spans="1:12" ht="30" customHeight="1">
      <c r="A8" s="19"/>
      <c r="B8" s="25"/>
      <c r="C8" s="52">
        <f>IF(DAY(JulSun1)=1,JulSun1+29,JulSun1+36)</f>
        <v>44410</v>
      </c>
      <c r="D8" s="52">
        <f>IF(DAY(JulSun1)=1,JulSun1+30,JulSun1+37)</f>
        <v>44411</v>
      </c>
      <c r="E8" s="52">
        <f>IF(DAY(JulSun1)=1,JulSun1+31,JulSun1+38)</f>
        <v>44412</v>
      </c>
      <c r="F8" s="52">
        <f>IF(DAY(JulSun1)=1,JulSun1+32,JulSun1+39)</f>
        <v>44413</v>
      </c>
      <c r="G8" s="52">
        <f>IF(DAY(JulSun1)=1,JulSun1+33,JulSun1+40)</f>
        <v>44414</v>
      </c>
      <c r="H8" s="52">
        <f>IF(DAY(JulSun1)=1,JulSun1+34,JulSun1+41)</f>
        <v>44415</v>
      </c>
      <c r="I8" s="52">
        <f>IF(DAY(JulSun1)=1,JulSun1+35,JulSun1+42)</f>
        <v>44416</v>
      </c>
      <c r="J8" s="16" t="s">
        <v>13</v>
      </c>
      <c r="K8" s="30"/>
      <c r="L8" s="10"/>
    </row>
    <row r="9" spans="1:12" ht="30" customHeight="1">
      <c r="A9" s="19"/>
      <c r="C9" s="11"/>
      <c r="D9" s="11"/>
      <c r="E9" s="11"/>
      <c r="F9" s="11"/>
      <c r="G9" s="11"/>
      <c r="H9" s="11"/>
      <c r="I9" s="11"/>
      <c r="J9" s="16"/>
      <c r="K9" s="3"/>
      <c r="L9" s="10"/>
    </row>
    <row r="10" spans="1:12" ht="30" customHeight="1">
      <c r="A10" s="19"/>
      <c r="B10" s="23" t="s">
        <v>4</v>
      </c>
      <c r="C10" s="15"/>
      <c r="D10" s="15"/>
      <c r="E10" s="15"/>
      <c r="F10" s="15"/>
      <c r="G10" s="15"/>
      <c r="H10" s="15"/>
      <c r="I10" s="15"/>
      <c r="J10" s="16"/>
      <c r="K10" s="3"/>
      <c r="L10" s="10"/>
    </row>
    <row r="11" spans="1:12" ht="30" customHeight="1">
      <c r="A11" s="35" t="s">
        <v>0</v>
      </c>
      <c r="B11" s="34" t="s">
        <v>5</v>
      </c>
      <c r="C11" s="58" t="s">
        <v>13</v>
      </c>
      <c r="D11" s="59"/>
      <c r="E11" s="58" t="s">
        <v>18</v>
      </c>
      <c r="F11" s="59"/>
      <c r="G11" s="58" t="s">
        <v>19</v>
      </c>
      <c r="H11" s="59"/>
      <c r="I11" s="9" t="s">
        <v>20</v>
      </c>
      <c r="J11" s="16"/>
      <c r="K11" s="3"/>
      <c r="L11" s="10"/>
    </row>
    <row r="12" spans="1:12" ht="30" customHeight="1">
      <c r="A12" s="35" t="s">
        <v>1</v>
      </c>
      <c r="B12" s="54" t="s">
        <v>6</v>
      </c>
      <c r="C12" s="61"/>
      <c r="D12" s="61"/>
      <c r="E12" s="61" t="s">
        <v>6</v>
      </c>
      <c r="F12" s="61"/>
      <c r="G12" s="61"/>
      <c r="H12" s="61"/>
      <c r="I12" s="56" t="s">
        <v>6</v>
      </c>
      <c r="J12" s="16"/>
      <c r="K12" s="3"/>
      <c r="L12" s="10"/>
    </row>
    <row r="13" spans="1:12" ht="30" customHeight="1">
      <c r="A13" s="35" t="s">
        <v>2</v>
      </c>
      <c r="B13" s="36" t="s">
        <v>7</v>
      </c>
      <c r="C13" s="60"/>
      <c r="D13" s="60"/>
      <c r="E13" s="60" t="s">
        <v>7</v>
      </c>
      <c r="F13" s="60"/>
      <c r="G13" s="60"/>
      <c r="H13" s="60"/>
      <c r="I13" s="41" t="s">
        <v>7</v>
      </c>
      <c r="J13" s="1"/>
      <c r="K13" s="31"/>
      <c r="L13" s="26"/>
    </row>
    <row r="14" spans="1:12" ht="30" customHeight="1">
      <c r="A14" s="35" t="s">
        <v>1</v>
      </c>
      <c r="B14" s="54"/>
      <c r="C14" s="61" t="s">
        <v>14</v>
      </c>
      <c r="D14" s="61"/>
      <c r="E14" s="61"/>
      <c r="F14" s="61"/>
      <c r="G14" s="61" t="s">
        <v>14</v>
      </c>
      <c r="H14" s="61"/>
      <c r="I14" s="56"/>
      <c r="J14" s="16" t="s">
        <v>18</v>
      </c>
      <c r="K14" s="30"/>
      <c r="L14" s="10"/>
    </row>
    <row r="15" spans="1:12" ht="30" customHeight="1">
      <c r="A15" s="35" t="s">
        <v>2</v>
      </c>
      <c r="B15" s="36"/>
      <c r="C15" s="60" t="s">
        <v>15</v>
      </c>
      <c r="D15" s="60"/>
      <c r="E15" s="60"/>
      <c r="F15" s="60"/>
      <c r="G15" s="60" t="s">
        <v>15</v>
      </c>
      <c r="H15" s="60"/>
      <c r="I15" s="41"/>
      <c r="J15" s="16"/>
      <c r="K15" s="3"/>
      <c r="L15" s="10"/>
    </row>
    <row r="16" spans="1:12" ht="30" customHeight="1">
      <c r="A16" s="35" t="s">
        <v>1</v>
      </c>
      <c r="B16" s="54" t="s">
        <v>8</v>
      </c>
      <c r="C16" s="61"/>
      <c r="D16" s="61"/>
      <c r="E16" s="61" t="s">
        <v>8</v>
      </c>
      <c r="F16" s="61"/>
      <c r="G16" s="61"/>
      <c r="H16" s="61"/>
      <c r="I16" s="57" t="s">
        <v>8</v>
      </c>
      <c r="J16" s="16"/>
      <c r="K16" s="3"/>
      <c r="L16" s="10"/>
    </row>
    <row r="17" spans="1:12" ht="30" customHeight="1">
      <c r="A17" s="35" t="s">
        <v>2</v>
      </c>
      <c r="B17" s="36" t="s">
        <v>9</v>
      </c>
      <c r="C17" s="60"/>
      <c r="D17" s="60"/>
      <c r="E17" s="60" t="s">
        <v>9</v>
      </c>
      <c r="F17" s="60"/>
      <c r="G17" s="60"/>
      <c r="H17" s="60"/>
      <c r="I17" s="41" t="s">
        <v>9</v>
      </c>
      <c r="J17" s="16"/>
      <c r="K17" s="3"/>
      <c r="L17" s="10"/>
    </row>
    <row r="18" spans="1:12" ht="30" customHeight="1">
      <c r="A18" s="35" t="s">
        <v>1</v>
      </c>
      <c r="B18" s="54"/>
      <c r="C18" s="61"/>
      <c r="D18" s="61"/>
      <c r="E18" s="61"/>
      <c r="F18" s="61"/>
      <c r="G18" s="61"/>
      <c r="H18" s="61"/>
      <c r="I18" s="56"/>
      <c r="J18" s="16"/>
      <c r="K18" s="3"/>
      <c r="L18" s="10"/>
    </row>
    <row r="19" spans="1:12" ht="30" customHeight="1">
      <c r="A19" s="35" t="s">
        <v>2</v>
      </c>
      <c r="B19" s="36"/>
      <c r="C19" s="60"/>
      <c r="D19" s="60"/>
      <c r="E19" s="60"/>
      <c r="F19" s="60"/>
      <c r="G19" s="60"/>
      <c r="H19" s="60"/>
      <c r="I19" s="42"/>
      <c r="J19" s="1"/>
      <c r="K19" s="31"/>
      <c r="L19" s="32"/>
    </row>
    <row r="20" spans="1:12" ht="30" customHeight="1">
      <c r="A20" s="35" t="s">
        <v>1</v>
      </c>
      <c r="B20" s="54"/>
      <c r="C20" s="61"/>
      <c r="D20" s="61"/>
      <c r="E20" s="61"/>
      <c r="F20" s="61"/>
      <c r="G20" s="61"/>
      <c r="H20" s="61"/>
      <c r="I20" s="56"/>
      <c r="J20" s="16" t="s">
        <v>19</v>
      </c>
      <c r="K20" s="30"/>
      <c r="L20" s="10"/>
    </row>
    <row r="21" spans="1:12" ht="30" customHeight="1">
      <c r="A21" s="35" t="s">
        <v>2</v>
      </c>
      <c r="B21" s="36"/>
      <c r="C21" s="60"/>
      <c r="D21" s="60"/>
      <c r="E21" s="60"/>
      <c r="F21" s="60"/>
      <c r="G21" s="60"/>
      <c r="H21" s="60"/>
      <c r="I21" s="41"/>
      <c r="J21" s="16"/>
      <c r="K21" s="3"/>
      <c r="L21" s="10"/>
    </row>
    <row r="22" spans="1:12" ht="30" customHeight="1">
      <c r="A22" s="35" t="s">
        <v>1</v>
      </c>
      <c r="B22" s="54"/>
      <c r="C22" s="61"/>
      <c r="D22" s="61"/>
      <c r="E22" s="61"/>
      <c r="F22" s="61"/>
      <c r="G22" s="61"/>
      <c r="H22" s="61"/>
      <c r="I22" s="56"/>
      <c r="J22" s="16"/>
      <c r="K22" s="3"/>
      <c r="L22" s="10"/>
    </row>
    <row r="23" spans="1:12" ht="30" customHeight="1">
      <c r="A23" s="35" t="s">
        <v>2</v>
      </c>
      <c r="B23" s="36"/>
      <c r="C23" s="60"/>
      <c r="D23" s="60"/>
      <c r="E23" s="60"/>
      <c r="F23" s="60"/>
      <c r="G23" s="60"/>
      <c r="H23" s="60"/>
      <c r="I23" s="41"/>
      <c r="J23" s="16"/>
      <c r="K23" s="3"/>
      <c r="L23" s="10"/>
    </row>
    <row r="24" spans="1:12" ht="30" customHeight="1">
      <c r="A24" s="35" t="s">
        <v>1</v>
      </c>
      <c r="B24" s="54" t="s">
        <v>10</v>
      </c>
      <c r="C24" s="61"/>
      <c r="D24" s="61"/>
      <c r="E24" s="61" t="s">
        <v>10</v>
      </c>
      <c r="F24" s="61"/>
      <c r="G24" s="61"/>
      <c r="H24" s="61"/>
      <c r="I24" s="56" t="s">
        <v>10</v>
      </c>
      <c r="J24" s="16"/>
      <c r="K24" s="3"/>
      <c r="L24" s="10"/>
    </row>
    <row r="25" spans="1:12" ht="30" customHeight="1">
      <c r="A25" s="35" t="s">
        <v>2</v>
      </c>
      <c r="B25" s="36" t="s">
        <v>11</v>
      </c>
      <c r="C25" s="60"/>
      <c r="D25" s="60"/>
      <c r="E25" s="60" t="s">
        <v>11</v>
      </c>
      <c r="F25" s="60"/>
      <c r="G25" s="60"/>
      <c r="H25" s="60"/>
      <c r="I25" s="41" t="s">
        <v>11</v>
      </c>
      <c r="J25" s="1"/>
      <c r="K25" s="31"/>
      <c r="L25" s="32"/>
    </row>
    <row r="26" spans="1:12" ht="30" customHeight="1">
      <c r="A26" s="35" t="s">
        <v>1</v>
      </c>
      <c r="B26" s="54"/>
      <c r="C26" s="61"/>
      <c r="D26" s="61"/>
      <c r="E26" s="61"/>
      <c r="F26" s="61"/>
      <c r="G26" s="61"/>
      <c r="H26" s="61"/>
      <c r="I26" s="56"/>
      <c r="J26" s="16" t="s">
        <v>20</v>
      </c>
      <c r="K26" s="30"/>
      <c r="L26" s="10"/>
    </row>
    <row r="27" spans="1:12" ht="30" customHeight="1">
      <c r="A27" s="35" t="s">
        <v>2</v>
      </c>
      <c r="B27" s="36"/>
      <c r="C27" s="60"/>
      <c r="D27" s="60"/>
      <c r="E27" s="60"/>
      <c r="F27" s="60"/>
      <c r="G27" s="60"/>
      <c r="H27" s="60"/>
      <c r="I27" s="41"/>
      <c r="J27" s="16"/>
      <c r="K27" s="3"/>
      <c r="L27" s="10"/>
    </row>
    <row r="28" spans="1:12" ht="30" customHeight="1">
      <c r="A28" s="35" t="s">
        <v>1</v>
      </c>
      <c r="B28" s="54"/>
      <c r="C28" s="61" t="s">
        <v>16</v>
      </c>
      <c r="D28" s="61"/>
      <c r="E28" s="61"/>
      <c r="F28" s="61"/>
      <c r="G28" s="61" t="s">
        <v>16</v>
      </c>
      <c r="H28" s="61"/>
      <c r="I28" s="56"/>
      <c r="J28" s="16"/>
      <c r="K28" s="3"/>
      <c r="L28" s="10"/>
    </row>
    <row r="29" spans="1:12" ht="30" customHeight="1">
      <c r="A29" s="35" t="s">
        <v>2</v>
      </c>
      <c r="B29" s="36"/>
      <c r="C29" s="60" t="s">
        <v>17</v>
      </c>
      <c r="D29" s="60"/>
      <c r="E29" s="60"/>
      <c r="F29" s="60"/>
      <c r="G29" s="60" t="s">
        <v>17</v>
      </c>
      <c r="H29" s="60"/>
      <c r="I29" s="41"/>
      <c r="J29" s="16"/>
      <c r="K29" s="3"/>
      <c r="L29" s="10"/>
    </row>
    <row r="30" spans="1:12" ht="30" customHeight="1">
      <c r="A30" s="35" t="s">
        <v>1</v>
      </c>
      <c r="B30" s="54"/>
      <c r="C30" s="61"/>
      <c r="D30" s="61"/>
      <c r="E30" s="61"/>
      <c r="F30" s="61"/>
      <c r="G30" s="61"/>
      <c r="H30" s="61"/>
      <c r="I30" s="56"/>
      <c r="J30" s="16"/>
      <c r="K30" s="3"/>
      <c r="L30" s="10"/>
    </row>
    <row r="31" spans="1:12" ht="30" customHeight="1">
      <c r="A31" s="35" t="s">
        <v>2</v>
      </c>
      <c r="B31" s="39"/>
      <c r="C31" s="62"/>
      <c r="D31" s="62"/>
      <c r="E31" s="62"/>
      <c r="F31" s="62"/>
      <c r="G31" s="62"/>
      <c r="H31" s="62"/>
      <c r="I31" s="40"/>
      <c r="J31" s="16"/>
      <c r="K31" s="27"/>
      <c r="L31" s="49"/>
    </row>
  </sheetData>
  <mergeCells count="63">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31:D31"/>
    <mergeCell ref="E31:F31"/>
    <mergeCell ref="G31:H31"/>
    <mergeCell ref="C29:D29"/>
    <mergeCell ref="E29:F29"/>
    <mergeCell ref="G29:H29"/>
    <mergeCell ref="C30:D30"/>
    <mergeCell ref="E30:F30"/>
    <mergeCell ref="G30:H30"/>
  </mergeCells>
  <phoneticPr fontId="24"/>
  <conditionalFormatting sqref="C3:H3">
    <cfRule type="expression" dxfId="43" priority="6" stopIfTrue="1">
      <formula>DAY(C3)&gt;8</formula>
    </cfRule>
  </conditionalFormatting>
  <conditionalFormatting sqref="C7:I8">
    <cfRule type="expression" dxfId="42" priority="5" stopIfTrue="1">
      <formula>AND(DAY(C7)&gt;=1,DAY(C7)&lt;=15)</formula>
    </cfRule>
  </conditionalFormatting>
  <conditionalFormatting sqref="C3:I8">
    <cfRule type="expression" dxfId="41" priority="7">
      <formula>VLOOKUP(DAY(C3),AssignmentDays,1,FALSE)=DAY(C3)</formula>
    </cfRule>
  </conditionalFormatting>
  <conditionalFormatting sqref="B12:I12 B14:I14 B16:I16 B18:I18 B20:I20 B22:I22 B24:I24 B26:I26 B28:I28 B30:I30">
    <cfRule type="expression" dxfId="40" priority="4">
      <formula>B12&lt;&gt;""</formula>
    </cfRule>
  </conditionalFormatting>
  <conditionalFormatting sqref="B13:I13 B15:I15 B17:I17 B19:I19 B21:I21 B23:I23 B25:I25 B27:I27 B29:I29 B31:I31">
    <cfRule type="expression" dxfId="39" priority="3">
      <formula>B13&lt;&gt;""</formula>
    </cfRule>
  </conditionalFormatting>
  <conditionalFormatting sqref="B13:I13 B15:I15 B17:I17 B19:I19 B21:I21 B23:I23 B25:I25 B27:I27 B29:I29">
    <cfRule type="expression" dxfId="38" priority="2">
      <formula>COLUMN(B13)&gt;=2</formula>
    </cfRule>
  </conditionalFormatting>
  <conditionalFormatting sqref="B12:I31">
    <cfRule type="expression" dxfId="37" priority="1">
      <formula>COLUMN(B12)&gt;2</formula>
    </cfRule>
  </conditionalFormatting>
  <dataValidations xWindow="239" yWindow="583" count="13">
    <dataValidation allowBlank="1" showInputMessage="1" showErrorMessage="1" prompt="Entrez la matière dans cette ligne des colonnes B à I" sqref="B13"/>
    <dataValidation allowBlank="1" showInputMessage="1" showErrorMessage="1" prompt="Entrez l’heure dans cette ligne pour les colonnes B à I" sqref="B12"/>
    <dataValidation allowBlank="1" showInputMessage="1" showErrorMessage="1" prompt="Si les nombres de cette ligne sont inférieurs au nombre précédent ou à la ligne de nombres précédente, il s’agit des dates du mois suivant" sqref="C8"/>
    <dataValidation allowBlank="1" showInputMessage="1" showErrorMessage="1" prompt="Si cette cellule ne contient pas le numéro 1, il s’agit alors d’un jour du mois précédent. Les cellules C3 à I8 contiennent les dates du mois en cours." sqref="C3"/>
    <dataValidation allowBlank="1" showInputMessage="1" showErrorMessage="1" prompt="Les cellules C2 à I2 contiennent les jours de la semaine" sqref="C2"/>
    <dataValidation allowBlank="1" showInputMessage="1" showErrorMessage="1" prompt="Préparez un emploi du temps hebdomadaire, puis créez une liste de devoirs dans cette feuille de calcul. Les devoirs sont automatiquement mis en surbrillance dans le calendrier mensuel pour l’année entrée en B1 sur la feuille de calcul Jan" sqref="A1"/>
    <dataValidation allowBlank="1" showInputMessage="1" showErrorMessage="1" prompt="Année calendaire mise à jour automatiquement. Pour modifier l’année, mettez à jour la cellule B1 sur la feuille de calcul de janvier" sqref="B1"/>
    <dataValidation allowBlank="1" showInputMessage="1" showErrorMessage="1" prompt="Le calendrier de juillet met automatiquement en surbrillance les entrées de la liste de devoirs pour le mois. Les polices plus foncées indiquent les devoirs. Les polices plus claires indiquent les jours du mois précédent ou suivant" sqref="B2"/>
    <dataValidation allowBlank="1" showInputMessage="1" showErrorMessage="1" prompt="Cette colonne regroupe les jours de la semaine. 6 lignes sont destinées aux devoirs pour chaque jour du mois. Insérez des lignes pour ajouter des devoirs. Les éléments apparaîtront en surbrillance dans le calendrier à gauche" sqref="J1"/>
    <dataValidation allowBlank="1" showInputMessage="1" showErrorMessage="1" prompt="Entrez dans cette colonne les détails du devoir associé au jour de la semaine dans la colonne J et à la date dans la colonne K pour le mois indiqué à gauche" sqref="L1"/>
    <dataValidation allowBlank="1" showInputMessage="1" showErrorMessage="1" prompt="Entrez dans cette colonne la date du devoir correspondant au jour de la semaine dans la colonne J. Cette date apparaîtra en surbrillance dans le calendrier à gauche" sqref="K1"/>
    <dataValidation allowBlank="1" showInputMessage="1" showErrorMessage="1" prompt="Les jours de la semaine figurent dans cette ligne, du lundi au vendredi" sqref="B11"/>
    <dataValidation allowBlank="1" showInputMessage="1" showErrorMessage="1" prompt="Entrez l’heure de votre cours, puis, dans la ligne en dessous, le nom du cours pour chaque jour de la semaine dans les colonnes B à I. Répétez ces étapes pour les autres cours dans les lignes suivantes" sqref="B10"/>
  </dataValidations>
  <printOptions horizontalCentered="1" verticalCentered="1"/>
  <pageMargins left="0.5" right="0.5" top="0.5" bottom="0.5" header="0.3" footer="0.3"/>
  <pageSetup paperSize="9" scale="57" orientation="landscape" r:id="rId1"/>
  <headerFooter differentFirst="1">
    <oddFooter>Page &amp;P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sheetPr>
    <tabColor theme="4"/>
    <pageSetUpPr fitToPage="1"/>
  </sheetPr>
  <dimension ref="A1:L31"/>
  <sheetViews>
    <sheetView showGridLines="0" zoomScaleNormal="100" zoomScalePageLayoutView="84" workbookViewId="0"/>
  </sheetViews>
  <sheetFormatPr baseColWidth="10" defaultColWidth="8.625" defaultRowHeight="30" customHeight="1"/>
  <cols>
    <col min="1" max="1" width="2.625" style="2" customWidth="1"/>
    <col min="2" max="2" width="20.625" style="24" customWidth="1"/>
    <col min="3" max="8" width="10.625" style="2" customWidth="1"/>
    <col min="9" max="9" width="20.625" style="2" customWidth="1"/>
    <col min="10" max="10" width="10.625" style="24" customWidth="1"/>
    <col min="11" max="11" width="10.625" style="8" customWidth="1"/>
    <col min="12" max="12" width="70.625" style="2" customWidth="1"/>
    <col min="13" max="13" width="2.625" customWidth="1"/>
  </cols>
  <sheetData>
    <row r="1" spans="1:12" ht="30" customHeight="1">
      <c r="A1" s="24"/>
      <c r="B1" s="18">
        <f>Année</f>
        <v>2021</v>
      </c>
      <c r="J1" s="28" t="s">
        <v>0</v>
      </c>
      <c r="K1" s="28" t="s">
        <v>23</v>
      </c>
      <c r="L1" s="17" t="s">
        <v>24</v>
      </c>
    </row>
    <row r="2" spans="1:12" ht="30" customHeight="1">
      <c r="A2" s="19"/>
      <c r="B2" s="48" t="s">
        <v>34</v>
      </c>
      <c r="C2" s="13" t="s">
        <v>5</v>
      </c>
      <c r="D2" s="13" t="s">
        <v>13</v>
      </c>
      <c r="E2" s="13" t="s">
        <v>18</v>
      </c>
      <c r="F2" s="13" t="s">
        <v>19</v>
      </c>
      <c r="G2" s="13" t="s">
        <v>20</v>
      </c>
      <c r="H2" s="13" t="s">
        <v>21</v>
      </c>
      <c r="I2" s="13" t="s">
        <v>22</v>
      </c>
      <c r="J2" s="16" t="s">
        <v>5</v>
      </c>
      <c r="K2" s="4"/>
      <c r="L2" s="7"/>
    </row>
    <row r="3" spans="1:12" ht="30" customHeight="1">
      <c r="A3" s="19"/>
      <c r="C3" s="52">
        <f>IF(DAY(AugSun1)=1,AugSun1-6,AugSun1+1)</f>
        <v>44403</v>
      </c>
      <c r="D3" s="52">
        <f>IF(DAY(AugSun1)=1,AugSun1-5,AugSun1+2)</f>
        <v>44404</v>
      </c>
      <c r="E3" s="52">
        <f>IF(DAY(AugSun1)=1,AugSun1-4,AugSun1+3)</f>
        <v>44405</v>
      </c>
      <c r="F3" s="52">
        <f>IF(DAY(AugSun1)=1,AugSun1-3,AugSun1+4)</f>
        <v>44406</v>
      </c>
      <c r="G3" s="52">
        <f>IF(DAY(AugSun1)=1,AugSun1-2,AugSun1+5)</f>
        <v>44407</v>
      </c>
      <c r="H3" s="52">
        <f>IF(DAY(AugSun1)=1,AugSun1-1,AugSun1+6)</f>
        <v>44408</v>
      </c>
      <c r="I3" s="52">
        <f>IF(DAY(AugSun1)=1,AugSun1,AugSun1+7)</f>
        <v>44409</v>
      </c>
      <c r="J3" s="16"/>
      <c r="K3" s="5"/>
      <c r="L3" s="10"/>
    </row>
    <row r="4" spans="1:12" ht="30" customHeight="1">
      <c r="A4" s="19"/>
      <c r="C4" s="52">
        <f>IF(DAY(AugSun1)=1,AugSun1+1,AugSun1+8)</f>
        <v>44410</v>
      </c>
      <c r="D4" s="52">
        <f>IF(DAY(AugSun1)=1,AugSun1+2,AugSun1+9)</f>
        <v>44411</v>
      </c>
      <c r="E4" s="52">
        <f>IF(DAY(AugSun1)=1,AugSun1+3,AugSun1+10)</f>
        <v>44412</v>
      </c>
      <c r="F4" s="52">
        <f>IF(DAY(AugSun1)=1,AugSun1+4,AugSun1+11)</f>
        <v>44413</v>
      </c>
      <c r="G4" s="52">
        <f>IF(DAY(AugSun1)=1,AugSun1+5,AugSun1+12)</f>
        <v>44414</v>
      </c>
      <c r="H4" s="52">
        <f>IF(DAY(AugSun1)=1,AugSun1+6,AugSun1+13)</f>
        <v>44415</v>
      </c>
      <c r="I4" s="52">
        <f>IF(DAY(AugSun1)=1,AugSun1+7,AugSun1+14)</f>
        <v>44416</v>
      </c>
      <c r="J4" s="16"/>
      <c r="K4" s="5"/>
      <c r="L4" s="10"/>
    </row>
    <row r="5" spans="1:12" ht="30" customHeight="1">
      <c r="A5" s="19"/>
      <c r="C5" s="52">
        <f>IF(DAY(AugSun1)=1,AugSun1+8,AugSun1+15)</f>
        <v>44417</v>
      </c>
      <c r="D5" s="52">
        <f>IF(DAY(AugSun1)=1,AugSun1+9,AugSun1+16)</f>
        <v>44418</v>
      </c>
      <c r="E5" s="52">
        <f>IF(DAY(AugSun1)=1,AugSun1+10,AugSun1+17)</f>
        <v>44419</v>
      </c>
      <c r="F5" s="52">
        <f>IF(DAY(AugSun1)=1,AugSun1+11,AugSun1+18)</f>
        <v>44420</v>
      </c>
      <c r="G5" s="52">
        <f>IF(DAY(AugSun1)=1,AugSun1+12,AugSun1+19)</f>
        <v>44421</v>
      </c>
      <c r="H5" s="52">
        <f>IF(DAY(AugSun1)=1,AugSun1+13,AugSun1+20)</f>
        <v>44422</v>
      </c>
      <c r="I5" s="52">
        <f>IF(DAY(AugSun1)=1,AugSun1+14,AugSun1+21)</f>
        <v>44423</v>
      </c>
      <c r="J5" s="16"/>
      <c r="K5" s="5"/>
      <c r="L5" s="10"/>
    </row>
    <row r="6" spans="1:12" ht="30" customHeight="1">
      <c r="A6" s="19"/>
      <c r="C6" s="52">
        <f>IF(DAY(AugSun1)=1,AugSun1+15,AugSun1+22)</f>
        <v>44424</v>
      </c>
      <c r="D6" s="52">
        <f>IF(DAY(AugSun1)=1,AugSun1+16,AugSun1+23)</f>
        <v>44425</v>
      </c>
      <c r="E6" s="52">
        <f>IF(DAY(AugSun1)=1,AugSun1+17,AugSun1+24)</f>
        <v>44426</v>
      </c>
      <c r="F6" s="52">
        <f>IF(DAY(AugSun1)=1,AugSun1+18,AugSun1+25)</f>
        <v>44427</v>
      </c>
      <c r="G6" s="52">
        <f>IF(DAY(AugSun1)=1,AugSun1+19,AugSun1+26)</f>
        <v>44428</v>
      </c>
      <c r="H6" s="52">
        <f>IF(DAY(AugSun1)=1,AugSun1+20,AugSun1+27)</f>
        <v>44429</v>
      </c>
      <c r="I6" s="52">
        <f>IF(DAY(AugSun1)=1,AugSun1+21,AugSun1+28)</f>
        <v>44430</v>
      </c>
      <c r="J6" s="16"/>
      <c r="K6" s="5"/>
      <c r="L6" s="10"/>
    </row>
    <row r="7" spans="1:12" ht="30" customHeight="1">
      <c r="A7" s="19"/>
      <c r="C7" s="52">
        <f>IF(DAY(AugSun1)=1,AugSun1+22,AugSun1+29)</f>
        <v>44431</v>
      </c>
      <c r="D7" s="52">
        <f>IF(DAY(AugSun1)=1,AugSun1+23,AugSun1+30)</f>
        <v>44432</v>
      </c>
      <c r="E7" s="52">
        <f>IF(DAY(AugSun1)=1,AugSun1+24,AugSun1+31)</f>
        <v>44433</v>
      </c>
      <c r="F7" s="52">
        <f>IF(DAY(AugSun1)=1,AugSun1+25,AugSun1+32)</f>
        <v>44434</v>
      </c>
      <c r="G7" s="52">
        <f>IF(DAY(AugSun1)=1,AugSun1+26,AugSun1+33)</f>
        <v>44435</v>
      </c>
      <c r="H7" s="52">
        <f>IF(DAY(AugSun1)=1,AugSun1+27,AugSun1+34)</f>
        <v>44436</v>
      </c>
      <c r="I7" s="52">
        <f>IF(DAY(AugSun1)=1,AugSun1+28,AugSun1+35)</f>
        <v>44437</v>
      </c>
      <c r="J7" s="29"/>
      <c r="K7" s="31"/>
      <c r="L7" s="26"/>
    </row>
    <row r="8" spans="1:12" ht="30" customHeight="1">
      <c r="A8" s="19"/>
      <c r="B8" s="25"/>
      <c r="C8" s="52">
        <f>IF(DAY(AugSun1)=1,AugSun1+29,AugSun1+36)</f>
        <v>44438</v>
      </c>
      <c r="D8" s="52">
        <f>IF(DAY(AugSun1)=1,AugSun1+30,AugSun1+37)</f>
        <v>44439</v>
      </c>
      <c r="E8" s="52">
        <f>IF(DAY(AugSun1)=1,AugSun1+31,AugSun1+38)</f>
        <v>44440</v>
      </c>
      <c r="F8" s="52">
        <f>IF(DAY(AugSun1)=1,AugSun1+32,AugSun1+39)</f>
        <v>44441</v>
      </c>
      <c r="G8" s="52">
        <f>IF(DAY(AugSun1)=1,AugSun1+33,AugSun1+40)</f>
        <v>44442</v>
      </c>
      <c r="H8" s="52">
        <f>IF(DAY(AugSun1)=1,AugSun1+34,AugSun1+41)</f>
        <v>44443</v>
      </c>
      <c r="I8" s="52">
        <f>IF(DAY(AugSun1)=1,AugSun1+35,AugSun1+42)</f>
        <v>44444</v>
      </c>
      <c r="J8" s="16" t="s">
        <v>13</v>
      </c>
      <c r="K8" s="4"/>
      <c r="L8" s="10"/>
    </row>
    <row r="9" spans="1:12" ht="30" customHeight="1">
      <c r="A9" s="19"/>
      <c r="C9" s="11"/>
      <c r="D9" s="11"/>
      <c r="E9" s="11"/>
      <c r="F9" s="11"/>
      <c r="G9" s="11"/>
      <c r="H9" s="11"/>
      <c r="I9" s="11"/>
      <c r="J9" s="16"/>
      <c r="K9" s="5"/>
      <c r="L9" s="10"/>
    </row>
    <row r="10" spans="1:12" ht="30" customHeight="1">
      <c r="A10" s="19"/>
      <c r="B10" s="23" t="s">
        <v>4</v>
      </c>
      <c r="C10" s="15"/>
      <c r="D10" s="15"/>
      <c r="E10" s="15"/>
      <c r="F10" s="15"/>
      <c r="G10" s="15"/>
      <c r="H10" s="15"/>
      <c r="I10" s="15"/>
      <c r="J10" s="16"/>
      <c r="K10" s="5"/>
      <c r="L10" s="10"/>
    </row>
    <row r="11" spans="1:12" ht="30" customHeight="1">
      <c r="A11" s="35" t="s">
        <v>0</v>
      </c>
      <c r="B11" s="34" t="s">
        <v>5</v>
      </c>
      <c r="C11" s="58" t="s">
        <v>13</v>
      </c>
      <c r="D11" s="59"/>
      <c r="E11" s="58" t="s">
        <v>18</v>
      </c>
      <c r="F11" s="59"/>
      <c r="G11" s="58" t="s">
        <v>19</v>
      </c>
      <c r="H11" s="59"/>
      <c r="I11" s="9" t="s">
        <v>20</v>
      </c>
      <c r="J11" s="16"/>
      <c r="K11" s="5"/>
      <c r="L11" s="10"/>
    </row>
    <row r="12" spans="1:12" ht="30" customHeight="1">
      <c r="A12" s="35" t="s">
        <v>1</v>
      </c>
      <c r="B12" s="54" t="s">
        <v>6</v>
      </c>
      <c r="C12" s="61"/>
      <c r="D12" s="61"/>
      <c r="E12" s="61" t="s">
        <v>6</v>
      </c>
      <c r="F12" s="61"/>
      <c r="G12" s="61"/>
      <c r="H12" s="61"/>
      <c r="I12" s="56" t="s">
        <v>6</v>
      </c>
      <c r="J12" s="16"/>
      <c r="K12" s="5"/>
      <c r="L12" s="10"/>
    </row>
    <row r="13" spans="1:12" ht="30" customHeight="1">
      <c r="A13" s="35" t="s">
        <v>2</v>
      </c>
      <c r="B13" s="36" t="s">
        <v>7</v>
      </c>
      <c r="C13" s="60"/>
      <c r="D13" s="60"/>
      <c r="E13" s="60" t="s">
        <v>7</v>
      </c>
      <c r="F13" s="60"/>
      <c r="G13" s="60"/>
      <c r="H13" s="60"/>
      <c r="I13" s="41" t="s">
        <v>7</v>
      </c>
      <c r="J13" s="29"/>
      <c r="K13" s="31"/>
      <c r="L13" s="26"/>
    </row>
    <row r="14" spans="1:12" ht="30" customHeight="1">
      <c r="A14" s="35" t="s">
        <v>1</v>
      </c>
      <c r="B14" s="54"/>
      <c r="C14" s="61" t="s">
        <v>14</v>
      </c>
      <c r="D14" s="61"/>
      <c r="E14" s="61"/>
      <c r="F14" s="61"/>
      <c r="G14" s="61" t="s">
        <v>14</v>
      </c>
      <c r="H14" s="61"/>
      <c r="I14" s="56"/>
      <c r="J14" s="16" t="s">
        <v>18</v>
      </c>
      <c r="K14" s="4"/>
      <c r="L14" s="10"/>
    </row>
    <row r="15" spans="1:12" ht="30" customHeight="1">
      <c r="A15" s="35" t="s">
        <v>2</v>
      </c>
      <c r="B15" s="36"/>
      <c r="C15" s="60" t="s">
        <v>15</v>
      </c>
      <c r="D15" s="60"/>
      <c r="E15" s="60"/>
      <c r="F15" s="60"/>
      <c r="G15" s="60" t="s">
        <v>15</v>
      </c>
      <c r="H15" s="60"/>
      <c r="I15" s="41"/>
      <c r="J15" s="16"/>
      <c r="K15" s="5"/>
      <c r="L15" s="10"/>
    </row>
    <row r="16" spans="1:12" ht="30" customHeight="1">
      <c r="A16" s="35" t="s">
        <v>1</v>
      </c>
      <c r="B16" s="54" t="s">
        <v>8</v>
      </c>
      <c r="C16" s="61"/>
      <c r="D16" s="61"/>
      <c r="E16" s="61" t="s">
        <v>8</v>
      </c>
      <c r="F16" s="61"/>
      <c r="G16" s="61"/>
      <c r="H16" s="61"/>
      <c r="I16" s="57" t="s">
        <v>8</v>
      </c>
      <c r="J16" s="16"/>
      <c r="K16" s="5"/>
      <c r="L16" s="10"/>
    </row>
    <row r="17" spans="1:12" ht="30" customHeight="1">
      <c r="A17" s="35" t="s">
        <v>2</v>
      </c>
      <c r="B17" s="36" t="s">
        <v>9</v>
      </c>
      <c r="C17" s="60"/>
      <c r="D17" s="60"/>
      <c r="E17" s="60" t="s">
        <v>9</v>
      </c>
      <c r="F17" s="60"/>
      <c r="G17" s="60"/>
      <c r="H17" s="60"/>
      <c r="I17" s="41" t="s">
        <v>9</v>
      </c>
      <c r="J17" s="16"/>
      <c r="K17" s="5"/>
      <c r="L17" s="10"/>
    </row>
    <row r="18" spans="1:12" ht="30" customHeight="1">
      <c r="A18" s="35" t="s">
        <v>1</v>
      </c>
      <c r="B18" s="54"/>
      <c r="C18" s="61"/>
      <c r="D18" s="61"/>
      <c r="E18" s="61"/>
      <c r="F18" s="61"/>
      <c r="G18" s="61"/>
      <c r="H18" s="61"/>
      <c r="I18" s="56"/>
      <c r="J18" s="16"/>
      <c r="K18" s="5"/>
      <c r="L18" s="10"/>
    </row>
    <row r="19" spans="1:12" ht="30" customHeight="1">
      <c r="A19" s="35" t="s">
        <v>2</v>
      </c>
      <c r="B19" s="36"/>
      <c r="C19" s="60"/>
      <c r="D19" s="60"/>
      <c r="E19" s="60"/>
      <c r="F19" s="60"/>
      <c r="G19" s="60"/>
      <c r="H19" s="60"/>
      <c r="I19" s="42"/>
      <c r="J19" s="29"/>
      <c r="K19" s="31"/>
      <c r="L19" s="32"/>
    </row>
    <row r="20" spans="1:12" ht="30" customHeight="1">
      <c r="A20" s="35" t="s">
        <v>1</v>
      </c>
      <c r="B20" s="54"/>
      <c r="C20" s="61"/>
      <c r="D20" s="61"/>
      <c r="E20" s="61"/>
      <c r="F20" s="61"/>
      <c r="G20" s="61"/>
      <c r="H20" s="61"/>
      <c r="I20" s="56"/>
      <c r="J20" s="16" t="s">
        <v>19</v>
      </c>
      <c r="K20" s="4"/>
      <c r="L20" s="10"/>
    </row>
    <row r="21" spans="1:12" ht="30" customHeight="1">
      <c r="A21" s="35" t="s">
        <v>2</v>
      </c>
      <c r="B21" s="36"/>
      <c r="C21" s="60"/>
      <c r="D21" s="60"/>
      <c r="E21" s="60"/>
      <c r="F21" s="60"/>
      <c r="G21" s="60"/>
      <c r="H21" s="60"/>
      <c r="I21" s="41"/>
      <c r="J21" s="16"/>
      <c r="K21" s="5"/>
      <c r="L21" s="10"/>
    </row>
    <row r="22" spans="1:12" ht="30" customHeight="1">
      <c r="A22" s="35" t="s">
        <v>1</v>
      </c>
      <c r="B22" s="54"/>
      <c r="C22" s="61"/>
      <c r="D22" s="61"/>
      <c r="E22" s="61"/>
      <c r="F22" s="61"/>
      <c r="G22" s="61"/>
      <c r="H22" s="61"/>
      <c r="I22" s="56"/>
      <c r="J22" s="16"/>
      <c r="K22" s="5"/>
      <c r="L22" s="10"/>
    </row>
    <row r="23" spans="1:12" ht="30" customHeight="1">
      <c r="A23" s="35" t="s">
        <v>33</v>
      </c>
      <c r="B23" s="36"/>
      <c r="C23" s="60"/>
      <c r="D23" s="60"/>
      <c r="E23" s="60"/>
      <c r="F23" s="60"/>
      <c r="G23" s="60"/>
      <c r="H23" s="60"/>
      <c r="I23" s="41"/>
      <c r="J23" s="16"/>
      <c r="K23" s="5"/>
      <c r="L23" s="10"/>
    </row>
    <row r="24" spans="1:12" ht="30" customHeight="1">
      <c r="A24" s="35" t="s">
        <v>1</v>
      </c>
      <c r="B24" s="54" t="s">
        <v>10</v>
      </c>
      <c r="C24" s="61"/>
      <c r="D24" s="61"/>
      <c r="E24" s="61" t="s">
        <v>10</v>
      </c>
      <c r="F24" s="61"/>
      <c r="G24" s="61"/>
      <c r="H24" s="61"/>
      <c r="I24" s="56" t="s">
        <v>10</v>
      </c>
      <c r="J24" s="16"/>
      <c r="K24" s="5"/>
      <c r="L24" s="10"/>
    </row>
    <row r="25" spans="1:12" ht="30" customHeight="1">
      <c r="A25" s="35" t="s">
        <v>2</v>
      </c>
      <c r="B25" s="36" t="s">
        <v>11</v>
      </c>
      <c r="C25" s="60"/>
      <c r="D25" s="60"/>
      <c r="E25" s="60" t="s">
        <v>11</v>
      </c>
      <c r="F25" s="60"/>
      <c r="G25" s="60"/>
      <c r="H25" s="60"/>
      <c r="I25" s="41" t="s">
        <v>11</v>
      </c>
      <c r="J25" s="29"/>
      <c r="K25" s="31"/>
      <c r="L25" s="32"/>
    </row>
    <row r="26" spans="1:12" ht="30" customHeight="1">
      <c r="A26" s="35" t="s">
        <v>1</v>
      </c>
      <c r="B26" s="54"/>
      <c r="C26" s="61"/>
      <c r="D26" s="61"/>
      <c r="E26" s="61"/>
      <c r="F26" s="61"/>
      <c r="G26" s="61"/>
      <c r="H26" s="61"/>
      <c r="I26" s="56"/>
      <c r="J26" s="16" t="s">
        <v>20</v>
      </c>
      <c r="K26" s="4"/>
      <c r="L26" s="10"/>
    </row>
    <row r="27" spans="1:12" ht="30" customHeight="1">
      <c r="A27" s="35" t="s">
        <v>2</v>
      </c>
      <c r="B27" s="36"/>
      <c r="C27" s="60"/>
      <c r="D27" s="60"/>
      <c r="E27" s="60"/>
      <c r="F27" s="60"/>
      <c r="G27" s="60"/>
      <c r="H27" s="60"/>
      <c r="I27" s="41"/>
      <c r="J27" s="16"/>
      <c r="K27" s="5"/>
      <c r="L27" s="10"/>
    </row>
    <row r="28" spans="1:12" ht="30" customHeight="1">
      <c r="A28" s="35" t="s">
        <v>1</v>
      </c>
      <c r="B28" s="54"/>
      <c r="C28" s="61" t="s">
        <v>16</v>
      </c>
      <c r="D28" s="61"/>
      <c r="E28" s="61"/>
      <c r="F28" s="61"/>
      <c r="G28" s="61" t="s">
        <v>16</v>
      </c>
      <c r="H28" s="61"/>
      <c r="I28" s="56"/>
      <c r="J28" s="16"/>
      <c r="K28" s="5"/>
      <c r="L28" s="10"/>
    </row>
    <row r="29" spans="1:12" ht="30" customHeight="1">
      <c r="A29" s="35" t="s">
        <v>2</v>
      </c>
      <c r="B29" s="36"/>
      <c r="C29" s="60" t="s">
        <v>17</v>
      </c>
      <c r="D29" s="60"/>
      <c r="E29" s="60"/>
      <c r="F29" s="60"/>
      <c r="G29" s="60" t="s">
        <v>17</v>
      </c>
      <c r="H29" s="60"/>
      <c r="I29" s="41"/>
      <c r="J29" s="16"/>
      <c r="K29" s="5"/>
      <c r="L29" s="10"/>
    </row>
    <row r="30" spans="1:12" ht="30" customHeight="1">
      <c r="A30" s="35" t="s">
        <v>1</v>
      </c>
      <c r="B30" s="54"/>
      <c r="C30" s="61"/>
      <c r="D30" s="61"/>
      <c r="E30" s="61"/>
      <c r="F30" s="61"/>
      <c r="G30" s="61"/>
      <c r="H30" s="61"/>
      <c r="I30" s="56"/>
      <c r="J30" s="16"/>
      <c r="K30" s="5"/>
      <c r="L30" s="10"/>
    </row>
    <row r="31" spans="1:12" ht="30" customHeight="1">
      <c r="A31" s="35" t="s">
        <v>2</v>
      </c>
      <c r="B31" s="44"/>
      <c r="C31" s="65"/>
      <c r="D31" s="65"/>
      <c r="E31" s="65"/>
      <c r="F31" s="65"/>
      <c r="G31" s="65"/>
      <c r="H31" s="65"/>
      <c r="I31" s="45"/>
      <c r="J31" s="16"/>
      <c r="K31" s="6"/>
      <c r="L31" s="49"/>
    </row>
  </sheetData>
  <mergeCells count="63">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31:D31"/>
    <mergeCell ref="E31:F31"/>
    <mergeCell ref="G31:H31"/>
    <mergeCell ref="C29:D29"/>
    <mergeCell ref="E29:F29"/>
    <mergeCell ref="G29:H29"/>
    <mergeCell ref="C30:D30"/>
    <mergeCell ref="E30:F30"/>
    <mergeCell ref="G30:H30"/>
  </mergeCells>
  <phoneticPr fontId="24"/>
  <conditionalFormatting sqref="C3:H3">
    <cfRule type="expression" dxfId="36" priority="6" stopIfTrue="1">
      <formula>DAY(C3)&gt;8</formula>
    </cfRule>
  </conditionalFormatting>
  <conditionalFormatting sqref="C7:I8">
    <cfRule type="expression" dxfId="35" priority="5" stopIfTrue="1">
      <formula>AND(DAY(C7)&gt;=1,DAY(C7)&lt;=15)</formula>
    </cfRule>
  </conditionalFormatting>
  <conditionalFormatting sqref="C3:I8">
    <cfRule type="expression" dxfId="34" priority="7">
      <formula>VLOOKUP(DAY(C3),AssignmentDays,1,FALSE)=DAY(C3)</formula>
    </cfRule>
  </conditionalFormatting>
  <conditionalFormatting sqref="B12:I12 B14:I14 B16:I16 B18:I18 B20:I20 B22:I22 B24:I24 B26:I26 B28:I28 B30:I30">
    <cfRule type="expression" dxfId="33" priority="4">
      <formula>B12&lt;&gt;""</formula>
    </cfRule>
  </conditionalFormatting>
  <conditionalFormatting sqref="B13:I13 B15:I15 B17:I17 B19:I19 B21:I21 B23:I23 B25:I25 B27:I27 B29:I29 B31:I31">
    <cfRule type="expression" dxfId="32" priority="3">
      <formula>B12&lt;&gt;""</formula>
    </cfRule>
  </conditionalFormatting>
  <conditionalFormatting sqref="B13:I13 B15:I15 B17:I17 B19:I19 B21:I21 B23:I23 B25:I25 B27:I27 B29:I29">
    <cfRule type="expression" dxfId="31" priority="2">
      <formula>COLUMN(B13)&gt;=2</formula>
    </cfRule>
  </conditionalFormatting>
  <conditionalFormatting sqref="B12:I31">
    <cfRule type="expression" dxfId="30" priority="1">
      <formula>COLUMN(B12)&gt;2</formula>
    </cfRule>
  </conditionalFormatting>
  <dataValidations xWindow="132" yWindow="585" count="13">
    <dataValidation allowBlank="1" showInputMessage="1" showErrorMessage="1" prompt="Le calendrier d’août met automatiquement en surbrillance les entrées de la liste de devoirs pour le mois. Les polices plus foncées indiquent les devoirs. Les polices plus claires indiquent les jours du mois précédent ou suivant" sqref="B2"/>
    <dataValidation allowBlank="1" showInputMessage="1" showErrorMessage="1" prompt="Année calendaire mise à jour automatiquement. Pour modifier l’année, mettez à jour la cellule B1 sur la feuille de calcul de janvier" sqref="B1"/>
    <dataValidation allowBlank="1" showInputMessage="1" showErrorMessage="1" prompt="Préparez un emploi du temps hebdomadaire, puis créez une liste de devoirs dans cette feuille de calcul. Les devoirs sont automatiquement mis en surbrillance dans le calendrier mensuel pour l’année entrée en B1 sur la feuille de calcul Jan" sqref="A1"/>
    <dataValidation allowBlank="1" showInputMessage="1" showErrorMessage="1" prompt="Les cellules C2 à I2 contiennent les jours de la semaine" sqref="C2"/>
    <dataValidation allowBlank="1" showInputMessage="1" showErrorMessage="1" prompt="Si cette cellule ne contient pas le numéro 1, il s’agit alors d’un jour du mois précédent. Les cellules C3 à I8 contiennent les dates du mois en cours." sqref="C3"/>
    <dataValidation allowBlank="1" showInputMessage="1" showErrorMessage="1" prompt="Si les nombres de cette ligne sont inférieurs au nombre précédent ou à la ligne de nombres précédente, il s’agit des dates du mois suivant" sqref="C8"/>
    <dataValidation allowBlank="1" showInputMessage="1" showErrorMessage="1" prompt="Entrez l’heure dans cette ligne pour les colonnes B à I" sqref="B12"/>
    <dataValidation allowBlank="1" showInputMessage="1" showErrorMessage="1" prompt="Entrez la matière dans cette ligne des colonnes B à I" sqref="B13"/>
    <dataValidation allowBlank="1" showInputMessage="1" showErrorMessage="1" prompt="Cette colonne regroupe les jours de la semaine. 6 lignes sont destinées aux devoirs pour chaque jour du mois. Insérez des lignes pour ajouter des devoirs. Les éléments apparaîtront en surbrillance dans le calendrier à gauche" sqref="J1"/>
    <dataValidation allowBlank="1" showInputMessage="1" showErrorMessage="1" prompt="Entrez dans cette colonne les détails du devoir associé au jour de la semaine dans la colonne J et à la date dans la colonne K pour le mois indiqué à gauche" sqref="L1"/>
    <dataValidation allowBlank="1" showInputMessage="1" showErrorMessage="1" prompt="Entrez dans cette colonne la date du devoir correspondant au jour de la semaine dans la colonne J. Cette date apparaîtra en surbrillance dans le calendrier à gauche" sqref="K1"/>
    <dataValidation allowBlank="1" showInputMessage="1" showErrorMessage="1" prompt="Les jours de la semaine figurent dans cette ligne, du lundi au vendredi" sqref="B11"/>
    <dataValidation allowBlank="1" showInputMessage="1" showErrorMessage="1" prompt="Entrez l’heure de votre cours et, dans la ligne en dessous, le nom du cours pour chaque jour de la semaine dans les colonnes B à I. Répétez ces étapes pour les autres cours dans les lignes suivantes" sqref="B10"/>
  </dataValidations>
  <printOptions horizontalCentered="1" verticalCentered="1"/>
  <pageMargins left="0.5" right="0.5" top="0.5" bottom="0.5" header="0.3" footer="0.3"/>
  <pageSetup paperSize="9" scale="57" orientation="landscape" r:id="rId1"/>
  <headerFooter differentFirst="1">
    <oddFooter>Page &amp;P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sheetPr>
    <tabColor theme="4"/>
    <pageSetUpPr fitToPage="1"/>
  </sheetPr>
  <dimension ref="A1:L31"/>
  <sheetViews>
    <sheetView showGridLines="0" zoomScaleNormal="100" zoomScalePageLayoutView="84" workbookViewId="0"/>
  </sheetViews>
  <sheetFormatPr baseColWidth="10" defaultColWidth="8.625" defaultRowHeight="30" customHeight="1"/>
  <cols>
    <col min="1" max="1" width="2.625" style="2" customWidth="1"/>
    <col min="2" max="2" width="20.625" style="24" customWidth="1"/>
    <col min="3" max="8" width="10.625" style="2" customWidth="1"/>
    <col min="9" max="9" width="20.625" style="2" customWidth="1"/>
    <col min="10" max="10" width="10.625" style="24" customWidth="1"/>
    <col min="11" max="11" width="10.625" style="8" customWidth="1"/>
    <col min="12" max="12" width="70.625" style="2" customWidth="1"/>
    <col min="13" max="13" width="2.625" customWidth="1"/>
  </cols>
  <sheetData>
    <row r="1" spans="1:12" ht="30" customHeight="1">
      <c r="A1" s="24"/>
      <c r="B1" s="18">
        <f>Année</f>
        <v>2021</v>
      </c>
      <c r="J1" s="28" t="s">
        <v>0</v>
      </c>
      <c r="K1" s="28" t="s">
        <v>23</v>
      </c>
      <c r="L1" s="17" t="s">
        <v>24</v>
      </c>
    </row>
    <row r="2" spans="1:12" ht="30" customHeight="1">
      <c r="A2" s="19"/>
      <c r="B2" s="48" t="s">
        <v>35</v>
      </c>
      <c r="C2" s="13" t="s">
        <v>5</v>
      </c>
      <c r="D2" s="13" t="s">
        <v>13</v>
      </c>
      <c r="E2" s="13" t="s">
        <v>18</v>
      </c>
      <c r="F2" s="13" t="s">
        <v>19</v>
      </c>
      <c r="G2" s="13" t="s">
        <v>20</v>
      </c>
      <c r="H2" s="13" t="s">
        <v>21</v>
      </c>
      <c r="I2" s="13" t="s">
        <v>22</v>
      </c>
      <c r="J2" s="16" t="s">
        <v>5</v>
      </c>
      <c r="K2" s="30"/>
      <c r="L2" s="7"/>
    </row>
    <row r="3" spans="1:12" ht="30" customHeight="1">
      <c r="A3" s="19"/>
      <c r="C3" s="52">
        <f>IF(DAY(DimSep1)=1,DimSep1-6,DimSep1+1)</f>
        <v>44438</v>
      </c>
      <c r="D3" s="52">
        <f>IF(DAY(DimSep1)=1,DimSep1-5,DimSep1+2)</f>
        <v>44439</v>
      </c>
      <c r="E3" s="52">
        <f>IF(DAY(DimSep1)=1,DimSep1-4,DimSep1+3)</f>
        <v>44440</v>
      </c>
      <c r="F3" s="52">
        <f>IF(DAY(DimSep1)=1,DimSep1-3,DimSep1+4)</f>
        <v>44441</v>
      </c>
      <c r="G3" s="52">
        <f>IF(DAY(DimSep1)=1,DimSep1-2,DimSep1+5)</f>
        <v>44442</v>
      </c>
      <c r="H3" s="52">
        <f>IF(DAY(DimSep1)=1,DimSep1-1,DimSep1+6)</f>
        <v>44443</v>
      </c>
      <c r="I3" s="52">
        <f>IF(DAY(DimSep1)=1,DimSep1,DimSep1+7)</f>
        <v>44444</v>
      </c>
      <c r="J3" s="16"/>
      <c r="K3" s="3"/>
      <c r="L3" s="10"/>
    </row>
    <row r="4" spans="1:12" ht="30" customHeight="1">
      <c r="A4" s="19"/>
      <c r="C4" s="52">
        <f>IF(DAY(DimSep1)=1,DimSep1+1,DimSep1+8)</f>
        <v>44445</v>
      </c>
      <c r="D4" s="52">
        <f>IF(DAY(DimSep1)=1,DimSep1+2,DimSep1+9)</f>
        <v>44446</v>
      </c>
      <c r="E4" s="52">
        <f>IF(DAY(DimSep1)=1,DimSep1+3,DimSep1+10)</f>
        <v>44447</v>
      </c>
      <c r="F4" s="52">
        <f>IF(DAY(DimSep1)=1,DimSep1+4,DimSep1+11)</f>
        <v>44448</v>
      </c>
      <c r="G4" s="52">
        <f>IF(DAY(DimSep1)=1,DimSep1+5,DimSep1+12)</f>
        <v>44449</v>
      </c>
      <c r="H4" s="52">
        <f>IF(DAY(DimSep1)=1,DimSep1+6,DimSep1+13)</f>
        <v>44450</v>
      </c>
      <c r="I4" s="52">
        <f>IF(DAY(DimSep1)=1,DimSep1+7,DimSep1+14)</f>
        <v>44451</v>
      </c>
      <c r="J4" s="16"/>
      <c r="K4" s="3"/>
      <c r="L4" s="10"/>
    </row>
    <row r="5" spans="1:12" ht="30" customHeight="1">
      <c r="A5" s="19"/>
      <c r="C5" s="52">
        <f>IF(DAY(DimSep1)=1,DimSep1+8,DimSep1+15)</f>
        <v>44452</v>
      </c>
      <c r="D5" s="52">
        <f>IF(DAY(DimSep1)=1,DimSep1+9,DimSep1+16)</f>
        <v>44453</v>
      </c>
      <c r="E5" s="52">
        <f>IF(DAY(DimSep1)=1,DimSep1+10,DimSep1+17)</f>
        <v>44454</v>
      </c>
      <c r="F5" s="52">
        <f>IF(DAY(DimSep1)=1,DimSep1+11,DimSep1+18)</f>
        <v>44455</v>
      </c>
      <c r="G5" s="52">
        <f>IF(DAY(DimSep1)=1,DimSep1+12,DimSep1+19)</f>
        <v>44456</v>
      </c>
      <c r="H5" s="52">
        <f>IF(DAY(DimSep1)=1,DimSep1+13,DimSep1+20)</f>
        <v>44457</v>
      </c>
      <c r="I5" s="52">
        <f>IF(DAY(DimSep1)=1,DimSep1+14,DimSep1+21)</f>
        <v>44458</v>
      </c>
      <c r="J5" s="16"/>
      <c r="K5" s="3"/>
      <c r="L5" s="10"/>
    </row>
    <row r="6" spans="1:12" ht="30" customHeight="1">
      <c r="A6" s="19"/>
      <c r="C6" s="52">
        <f>IF(DAY(DimSep1)=1,DimSep1+15,DimSep1+22)</f>
        <v>44459</v>
      </c>
      <c r="D6" s="52">
        <f>IF(DAY(DimSep1)=1,DimSep1+16,DimSep1+23)</f>
        <v>44460</v>
      </c>
      <c r="E6" s="52">
        <f>IF(DAY(DimSep1)=1,DimSep1+17,DimSep1+24)</f>
        <v>44461</v>
      </c>
      <c r="F6" s="52">
        <f>IF(DAY(DimSep1)=1,DimSep1+18,DimSep1+25)</f>
        <v>44462</v>
      </c>
      <c r="G6" s="52">
        <f>IF(DAY(DimSep1)=1,DimSep1+19,DimSep1+26)</f>
        <v>44463</v>
      </c>
      <c r="H6" s="52">
        <f>IF(DAY(DimSep1)=1,DimSep1+20,DimSep1+27)</f>
        <v>44464</v>
      </c>
      <c r="I6" s="52">
        <f>IF(DAY(DimSep1)=1,DimSep1+21,DimSep1+28)</f>
        <v>44465</v>
      </c>
      <c r="J6" s="16"/>
      <c r="K6" s="3"/>
      <c r="L6" s="10"/>
    </row>
    <row r="7" spans="1:12" ht="30" customHeight="1">
      <c r="A7" s="19"/>
      <c r="C7" s="52">
        <f>IF(DAY(DimSep1)=1,DimSep1+22,DimSep1+29)</f>
        <v>44466</v>
      </c>
      <c r="D7" s="52">
        <f>IF(DAY(DimSep1)=1,DimSep1+23,DimSep1+30)</f>
        <v>44467</v>
      </c>
      <c r="E7" s="52">
        <f>IF(DAY(DimSep1)=1,DimSep1+24,DimSep1+31)</f>
        <v>44468</v>
      </c>
      <c r="F7" s="52">
        <f>IF(DAY(DimSep1)=1,DimSep1+25,DimSep1+32)</f>
        <v>44469</v>
      </c>
      <c r="G7" s="52">
        <f>IF(DAY(DimSep1)=1,DimSep1+26,DimSep1+33)</f>
        <v>44470</v>
      </c>
      <c r="H7" s="52">
        <f>IF(DAY(DimSep1)=1,DimSep1+27,DimSep1+34)</f>
        <v>44471</v>
      </c>
      <c r="I7" s="52">
        <f>IF(DAY(DimSep1)=1,DimSep1+28,DimSep1+35)</f>
        <v>44472</v>
      </c>
      <c r="J7" s="1"/>
      <c r="K7" s="31"/>
      <c r="L7" s="26"/>
    </row>
    <row r="8" spans="1:12" ht="30" customHeight="1">
      <c r="A8" s="19"/>
      <c r="B8" s="25"/>
      <c r="C8" s="52">
        <f>IF(DAY(DimSep1)=1,DimSep1+29,DimSep1+36)</f>
        <v>44473</v>
      </c>
      <c r="D8" s="52">
        <f>IF(DAY(DimSep1)=1,DimSep1+30,DimSep1+37)</f>
        <v>44474</v>
      </c>
      <c r="E8" s="52">
        <f>IF(DAY(DimSep1)=1,DimSep1+31,DimSep1+38)</f>
        <v>44475</v>
      </c>
      <c r="F8" s="52">
        <f>IF(DAY(DimSep1)=1,DimSep1+32,DimSep1+39)</f>
        <v>44476</v>
      </c>
      <c r="G8" s="52">
        <f>IF(DAY(DimSep1)=1,DimSep1+33,DimSep1+40)</f>
        <v>44477</v>
      </c>
      <c r="H8" s="52">
        <f>IF(DAY(DimSep1)=1,DimSep1+34,DimSep1+41)</f>
        <v>44478</v>
      </c>
      <c r="I8" s="52">
        <f>IF(DAY(DimSep1)=1,DimSep1+35,DimSep1+42)</f>
        <v>44479</v>
      </c>
      <c r="J8" s="16" t="s">
        <v>13</v>
      </c>
      <c r="K8" s="30"/>
      <c r="L8" s="10"/>
    </row>
    <row r="9" spans="1:12" ht="30" customHeight="1">
      <c r="A9" s="19"/>
      <c r="C9" s="11"/>
      <c r="D9" s="11"/>
      <c r="E9" s="11"/>
      <c r="F9" s="11"/>
      <c r="G9" s="11"/>
      <c r="H9" s="11"/>
      <c r="I9" s="11"/>
      <c r="J9" s="16"/>
      <c r="K9" s="3"/>
      <c r="L9" s="10"/>
    </row>
    <row r="10" spans="1:12" ht="30" customHeight="1">
      <c r="A10" s="19"/>
      <c r="B10" s="23" t="s">
        <v>4</v>
      </c>
      <c r="C10" s="15"/>
      <c r="D10" s="15"/>
      <c r="E10" s="15"/>
      <c r="F10" s="15"/>
      <c r="G10" s="15"/>
      <c r="H10" s="15"/>
      <c r="I10" s="15"/>
      <c r="J10" s="16"/>
      <c r="K10" s="3"/>
      <c r="L10" s="10"/>
    </row>
    <row r="11" spans="1:12" ht="30" customHeight="1">
      <c r="A11" s="35" t="s">
        <v>0</v>
      </c>
      <c r="B11" s="34" t="s">
        <v>5</v>
      </c>
      <c r="C11" s="58" t="s">
        <v>13</v>
      </c>
      <c r="D11" s="59"/>
      <c r="E11" s="58" t="s">
        <v>18</v>
      </c>
      <c r="F11" s="59"/>
      <c r="G11" s="58" t="s">
        <v>19</v>
      </c>
      <c r="H11" s="59"/>
      <c r="I11" s="9" t="s">
        <v>20</v>
      </c>
      <c r="J11" s="16"/>
      <c r="K11" s="3"/>
      <c r="L11" s="10"/>
    </row>
    <row r="12" spans="1:12" ht="30" customHeight="1">
      <c r="A12" s="35" t="s">
        <v>1</v>
      </c>
      <c r="B12" s="54" t="s">
        <v>6</v>
      </c>
      <c r="C12" s="61"/>
      <c r="D12" s="61"/>
      <c r="E12" s="61" t="s">
        <v>6</v>
      </c>
      <c r="F12" s="61"/>
      <c r="G12" s="61"/>
      <c r="H12" s="61"/>
      <c r="I12" s="56" t="s">
        <v>6</v>
      </c>
      <c r="J12" s="16"/>
      <c r="K12" s="3"/>
      <c r="L12" s="10"/>
    </row>
    <row r="13" spans="1:12" ht="30" customHeight="1">
      <c r="A13" s="35" t="s">
        <v>2</v>
      </c>
      <c r="B13" s="36" t="s">
        <v>7</v>
      </c>
      <c r="C13" s="60"/>
      <c r="D13" s="60"/>
      <c r="E13" s="60" t="s">
        <v>7</v>
      </c>
      <c r="F13" s="60"/>
      <c r="G13" s="60"/>
      <c r="H13" s="60"/>
      <c r="I13" s="41" t="s">
        <v>7</v>
      </c>
      <c r="J13" s="1"/>
      <c r="K13" s="31"/>
      <c r="L13" s="26"/>
    </row>
    <row r="14" spans="1:12" ht="30" customHeight="1">
      <c r="A14" s="35" t="s">
        <v>1</v>
      </c>
      <c r="B14" s="54"/>
      <c r="C14" s="61" t="s">
        <v>14</v>
      </c>
      <c r="D14" s="61"/>
      <c r="E14" s="61"/>
      <c r="F14" s="61"/>
      <c r="G14" s="61" t="s">
        <v>14</v>
      </c>
      <c r="H14" s="61"/>
      <c r="I14" s="56"/>
      <c r="J14" s="16" t="s">
        <v>18</v>
      </c>
      <c r="K14" s="30"/>
      <c r="L14" s="10"/>
    </row>
    <row r="15" spans="1:12" ht="30" customHeight="1">
      <c r="A15" s="35" t="s">
        <v>2</v>
      </c>
      <c r="B15" s="36"/>
      <c r="C15" s="60" t="s">
        <v>15</v>
      </c>
      <c r="D15" s="60"/>
      <c r="E15" s="60"/>
      <c r="F15" s="60"/>
      <c r="G15" s="60" t="s">
        <v>15</v>
      </c>
      <c r="H15" s="60"/>
      <c r="I15" s="41"/>
      <c r="J15" s="16"/>
      <c r="K15" s="3"/>
      <c r="L15" s="10"/>
    </row>
    <row r="16" spans="1:12" ht="30" customHeight="1">
      <c r="A16" s="35" t="s">
        <v>1</v>
      </c>
      <c r="B16" s="54" t="s">
        <v>8</v>
      </c>
      <c r="C16" s="61"/>
      <c r="D16" s="61"/>
      <c r="E16" s="61" t="s">
        <v>8</v>
      </c>
      <c r="F16" s="61"/>
      <c r="G16" s="61"/>
      <c r="H16" s="61"/>
      <c r="I16" s="57" t="s">
        <v>8</v>
      </c>
      <c r="J16" s="16"/>
      <c r="K16" s="3"/>
      <c r="L16" s="10"/>
    </row>
    <row r="17" spans="1:12" ht="30" customHeight="1">
      <c r="A17" s="35" t="s">
        <v>2</v>
      </c>
      <c r="B17" s="36" t="s">
        <v>9</v>
      </c>
      <c r="C17" s="60"/>
      <c r="D17" s="60"/>
      <c r="E17" s="60" t="s">
        <v>9</v>
      </c>
      <c r="F17" s="60"/>
      <c r="G17" s="60"/>
      <c r="H17" s="60"/>
      <c r="I17" s="41" t="s">
        <v>9</v>
      </c>
      <c r="J17" s="16"/>
      <c r="K17" s="3"/>
      <c r="L17" s="10"/>
    </row>
    <row r="18" spans="1:12" ht="30" customHeight="1">
      <c r="A18" s="35" t="s">
        <v>1</v>
      </c>
      <c r="B18" s="54"/>
      <c r="C18" s="61"/>
      <c r="D18" s="61"/>
      <c r="E18" s="61"/>
      <c r="F18" s="61"/>
      <c r="G18" s="61"/>
      <c r="H18" s="61"/>
      <c r="I18" s="56"/>
      <c r="J18" s="16"/>
      <c r="K18" s="3"/>
      <c r="L18" s="10"/>
    </row>
    <row r="19" spans="1:12" ht="30" customHeight="1">
      <c r="A19" s="35" t="s">
        <v>2</v>
      </c>
      <c r="B19" s="36"/>
      <c r="C19" s="60"/>
      <c r="D19" s="60"/>
      <c r="E19" s="60"/>
      <c r="F19" s="60"/>
      <c r="G19" s="60"/>
      <c r="H19" s="60"/>
      <c r="I19" s="42"/>
      <c r="J19" s="1"/>
      <c r="K19" s="31"/>
      <c r="L19" s="32"/>
    </row>
    <row r="20" spans="1:12" ht="30" customHeight="1">
      <c r="A20" s="35" t="s">
        <v>1</v>
      </c>
      <c r="B20" s="54"/>
      <c r="C20" s="61"/>
      <c r="D20" s="61"/>
      <c r="E20" s="61"/>
      <c r="F20" s="61"/>
      <c r="G20" s="61"/>
      <c r="H20" s="61"/>
      <c r="I20" s="56"/>
      <c r="J20" s="16" t="s">
        <v>19</v>
      </c>
      <c r="K20" s="30"/>
      <c r="L20" s="10"/>
    </row>
    <row r="21" spans="1:12" ht="30" customHeight="1">
      <c r="A21" s="35" t="s">
        <v>2</v>
      </c>
      <c r="B21" s="36"/>
      <c r="C21" s="60"/>
      <c r="D21" s="60"/>
      <c r="E21" s="60"/>
      <c r="F21" s="60"/>
      <c r="G21" s="60"/>
      <c r="H21" s="60"/>
      <c r="I21" s="41"/>
      <c r="J21" s="16"/>
      <c r="K21" s="3"/>
      <c r="L21" s="10"/>
    </row>
    <row r="22" spans="1:12" ht="30" customHeight="1">
      <c r="A22" s="35" t="s">
        <v>1</v>
      </c>
      <c r="B22" s="54"/>
      <c r="C22" s="61"/>
      <c r="D22" s="61"/>
      <c r="E22" s="61"/>
      <c r="F22" s="61"/>
      <c r="G22" s="61"/>
      <c r="H22" s="61"/>
      <c r="I22" s="56"/>
      <c r="J22" s="16"/>
      <c r="K22" s="3"/>
      <c r="L22" s="10"/>
    </row>
    <row r="23" spans="1:12" ht="30" customHeight="1">
      <c r="A23" s="35" t="s">
        <v>2</v>
      </c>
      <c r="B23" s="36"/>
      <c r="C23" s="60"/>
      <c r="D23" s="60"/>
      <c r="E23" s="60"/>
      <c r="F23" s="60"/>
      <c r="G23" s="60"/>
      <c r="H23" s="60"/>
      <c r="I23" s="41"/>
      <c r="J23" s="16"/>
      <c r="K23" s="3"/>
      <c r="L23" s="10"/>
    </row>
    <row r="24" spans="1:12" ht="30" customHeight="1">
      <c r="A24" s="35" t="s">
        <v>1</v>
      </c>
      <c r="B24" s="54" t="s">
        <v>10</v>
      </c>
      <c r="C24" s="61"/>
      <c r="D24" s="61"/>
      <c r="E24" s="61" t="s">
        <v>10</v>
      </c>
      <c r="F24" s="61"/>
      <c r="G24" s="61"/>
      <c r="H24" s="61"/>
      <c r="I24" s="56" t="s">
        <v>10</v>
      </c>
      <c r="J24" s="16"/>
      <c r="K24" s="3"/>
      <c r="L24" s="10"/>
    </row>
    <row r="25" spans="1:12" ht="30" customHeight="1">
      <c r="A25" s="35" t="s">
        <v>2</v>
      </c>
      <c r="B25" s="36" t="s">
        <v>11</v>
      </c>
      <c r="C25" s="60"/>
      <c r="D25" s="60"/>
      <c r="E25" s="60" t="s">
        <v>11</v>
      </c>
      <c r="F25" s="60"/>
      <c r="G25" s="60"/>
      <c r="H25" s="60"/>
      <c r="I25" s="41" t="s">
        <v>11</v>
      </c>
      <c r="J25" s="1"/>
      <c r="K25" s="31"/>
      <c r="L25" s="32"/>
    </row>
    <row r="26" spans="1:12" ht="30" customHeight="1">
      <c r="A26" s="35" t="s">
        <v>1</v>
      </c>
      <c r="B26" s="54"/>
      <c r="C26" s="61"/>
      <c r="D26" s="61"/>
      <c r="E26" s="61"/>
      <c r="F26" s="61"/>
      <c r="G26" s="61"/>
      <c r="H26" s="61"/>
      <c r="I26" s="56"/>
      <c r="J26" s="16" t="s">
        <v>20</v>
      </c>
      <c r="K26" s="30"/>
      <c r="L26" s="10"/>
    </row>
    <row r="27" spans="1:12" ht="30" customHeight="1">
      <c r="A27" s="35" t="s">
        <v>2</v>
      </c>
      <c r="B27" s="36"/>
      <c r="C27" s="60"/>
      <c r="D27" s="60"/>
      <c r="E27" s="60"/>
      <c r="F27" s="60"/>
      <c r="G27" s="60"/>
      <c r="H27" s="60"/>
      <c r="I27" s="41"/>
      <c r="J27" s="16"/>
      <c r="K27" s="3"/>
      <c r="L27" s="10"/>
    </row>
    <row r="28" spans="1:12" ht="30" customHeight="1">
      <c r="A28" s="35" t="s">
        <v>1</v>
      </c>
      <c r="B28" s="54"/>
      <c r="C28" s="61" t="s">
        <v>16</v>
      </c>
      <c r="D28" s="61"/>
      <c r="E28" s="61"/>
      <c r="F28" s="61"/>
      <c r="G28" s="61" t="s">
        <v>16</v>
      </c>
      <c r="H28" s="61"/>
      <c r="I28" s="56"/>
      <c r="J28" s="16"/>
      <c r="K28" s="3"/>
      <c r="L28" s="10"/>
    </row>
    <row r="29" spans="1:12" ht="30" customHeight="1">
      <c r="A29" s="35" t="s">
        <v>2</v>
      </c>
      <c r="B29" s="36"/>
      <c r="C29" s="60" t="s">
        <v>17</v>
      </c>
      <c r="D29" s="60"/>
      <c r="E29" s="60"/>
      <c r="F29" s="60"/>
      <c r="G29" s="60" t="s">
        <v>17</v>
      </c>
      <c r="H29" s="60"/>
      <c r="I29" s="41"/>
      <c r="J29" s="16"/>
      <c r="K29" s="3"/>
      <c r="L29" s="10"/>
    </row>
    <row r="30" spans="1:12" ht="30" customHeight="1">
      <c r="A30" s="35" t="s">
        <v>1</v>
      </c>
      <c r="B30" s="54"/>
      <c r="C30" s="61"/>
      <c r="D30" s="61"/>
      <c r="E30" s="61"/>
      <c r="F30" s="61"/>
      <c r="G30" s="61"/>
      <c r="H30" s="61"/>
      <c r="I30" s="56"/>
      <c r="J30" s="16"/>
      <c r="K30" s="3"/>
      <c r="L30" s="10"/>
    </row>
    <row r="31" spans="1:12" ht="30" customHeight="1">
      <c r="A31" s="35" t="s">
        <v>2</v>
      </c>
      <c r="B31" s="44"/>
      <c r="C31" s="65"/>
      <c r="D31" s="65"/>
      <c r="E31" s="65"/>
      <c r="F31" s="65"/>
      <c r="G31" s="65"/>
      <c r="H31" s="65"/>
      <c r="I31" s="45"/>
      <c r="J31" s="16"/>
      <c r="K31" s="27"/>
      <c r="L31" s="49"/>
    </row>
  </sheetData>
  <mergeCells count="63">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31:D31"/>
    <mergeCell ref="E31:F31"/>
    <mergeCell ref="G31:H31"/>
    <mergeCell ref="C29:D29"/>
    <mergeCell ref="E29:F29"/>
    <mergeCell ref="G29:H29"/>
    <mergeCell ref="C30:D30"/>
    <mergeCell ref="E30:F30"/>
    <mergeCell ref="G30:H30"/>
  </mergeCells>
  <phoneticPr fontId="24"/>
  <conditionalFormatting sqref="C3:H3">
    <cfRule type="expression" dxfId="29" priority="6" stopIfTrue="1">
      <formula>DAY(C3)&gt;8</formula>
    </cfRule>
  </conditionalFormatting>
  <conditionalFormatting sqref="C7:I8">
    <cfRule type="expression" dxfId="28" priority="5" stopIfTrue="1">
      <formula>AND(DAY(C7)&gt;=1,DAY(C7)&lt;=15)</formula>
    </cfRule>
  </conditionalFormatting>
  <conditionalFormatting sqref="C3:I8">
    <cfRule type="expression" dxfId="27" priority="7">
      <formula>VLOOKUP(DAY(C3),AssignmentDays,1,FALSE)=DAY(C3)</formula>
    </cfRule>
  </conditionalFormatting>
  <conditionalFormatting sqref="B13:I13 B15:I15 B17:I17 B19:I19 B21:I21 B23:I23 B25:I25 B27:I27 B29:I29 B31:I31">
    <cfRule type="expression" dxfId="26" priority="4">
      <formula>B13&lt;&gt;""</formula>
    </cfRule>
  </conditionalFormatting>
  <conditionalFormatting sqref="B12:I12 B14:I14 B16:I16 B18:I18 B20:I20 B22:I22 B24:I24 B26:I26 B28:I28 B30:I30">
    <cfRule type="expression" dxfId="25" priority="3">
      <formula>B12&lt;&gt;""</formula>
    </cfRule>
  </conditionalFormatting>
  <conditionalFormatting sqref="B13:I13 B15:I15 B17:I17 B19:I19 B21:I21 B23:I23 B25:I25 B27:I27 B29:I29">
    <cfRule type="expression" dxfId="24" priority="2">
      <formula>COLUMN(B13)&gt;=2</formula>
    </cfRule>
  </conditionalFormatting>
  <conditionalFormatting sqref="B12:I31">
    <cfRule type="expression" dxfId="23" priority="1">
      <formula>COLUMN(B12)&gt;2</formula>
    </cfRule>
  </conditionalFormatting>
  <dataValidations count="13">
    <dataValidation allowBlank="1" showInputMessage="1" showErrorMessage="1" prompt="Entrez la matière dans cette ligne des colonnes B à I" sqref="B13"/>
    <dataValidation allowBlank="1" showInputMessage="1" showErrorMessage="1" prompt="Entrez l’heure dans cette ligne pour les colonnes B à I" sqref="B12"/>
    <dataValidation allowBlank="1" showInputMessage="1" showErrorMessage="1" prompt="Si les nombres de cette ligne sont inférieurs au nombre précédent ou à la ligne de nombres précédente, il s’agit des dates du mois suivant" sqref="C8"/>
    <dataValidation allowBlank="1" showInputMessage="1" showErrorMessage="1" prompt="Si cette cellule ne contient pas le numéro 1, il s’agit alors d’un jour du mois précédent. Les cellules C3 à I8 contiennent les dates du mois en cours." sqref="C3"/>
    <dataValidation allowBlank="1" showInputMessage="1" showErrorMessage="1" prompt="Les cellules C2 à I2 contiennent les jours de la semaine" sqref="C2"/>
    <dataValidation allowBlank="1" showInputMessage="1" showErrorMessage="1" prompt="Préparez un emploi du temps hebdomadaire, puis créez une liste de devoirs dans cette feuille de calcul. Les devoirs sont automatiquement mis en surbrillance dans le calendrier mensuel pour l’année entrée en B1 sur la feuille de calcul Jan" sqref="A1"/>
    <dataValidation allowBlank="1" showInputMessage="1" showErrorMessage="1" prompt="Année calendaire mise à jour automatiquement. Pour modifier l’année, mettez à jour la cellule B1 sur la feuille de calcul de janvier" sqref="B1"/>
    <dataValidation allowBlank="1" showInputMessage="1" showErrorMessage="1" prompt="Le calendrier de septembre met automatiquement en surbrillance les entrées de la liste de devoirs pour le mois. Les polices plus foncées indiquent les devoirs. Les polices plus claires indiquent les jours du mois précédent ou suivant" sqref="B2"/>
    <dataValidation allowBlank="1" showInputMessage="1" showErrorMessage="1" prompt="Cette colonne regroupe les jours de la semaine. 6 lignes sont destinées aux devoirs pour chaque jour du mois. Insérez des lignes pour ajouter des devoirs. Les éléments apparaîtront en surbrillance dans le calendrier à gauche" sqref="J1"/>
    <dataValidation allowBlank="1" showInputMessage="1" showErrorMessage="1" prompt="Entrez dans cette colonne les détails du devoir associé au jour de la semaine dans la colonne J et à la date dans la colonne K pour le mois indiqué à gauche" sqref="L1"/>
    <dataValidation allowBlank="1" showInputMessage="1" showErrorMessage="1" prompt="Entrez dans cette colonne la date du devoir correspondant au jour de la semaine dans la colonne J. Cette date apparaîtra en surbrillance dans le calendrier à gauche" sqref="K1"/>
    <dataValidation allowBlank="1" showInputMessage="1" showErrorMessage="1" prompt="Les jours de la semaine figurent dans cette ligne, du lundi au vendredi" sqref="B11"/>
    <dataValidation allowBlank="1" showInputMessage="1" showErrorMessage="1" prompt="Entrez l’heure de votre cours et, dans la ligne en dessous, le nom du cours pour chaque jour de la semaine dans les colonnes B à I. Répétez ces étapes pour les autres cours dans les lignes suivantes" sqref="B10"/>
  </dataValidations>
  <printOptions horizontalCentered="1" verticalCentered="1"/>
  <pageMargins left="0.5" right="0.5" top="0.5" bottom="0.5" header="0.3" footer="0.3"/>
  <pageSetup paperSize="9" scale="57" orientation="landscape" r:id="rId1"/>
  <headerFooter differentFirst="1">
    <oddFoote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426e97fa315356fffbdcd9876fe988c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4b8f0def80e6d70ce3def20c90759a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71af3243-3dd4-4a8d-8c0d-dd76da1f02a5">Not started</Status>
    <MediaServiceKeyPoints xmlns="71af3243-3dd4-4a8d-8c0d-dd76da1f02a5" xsi:nil="true"/>
  </documentManagement>
</p:properties>
</file>

<file path=customXml/itemProps1.xml><?xml version="1.0" encoding="utf-8"?>
<ds:datastoreItem xmlns:ds="http://schemas.openxmlformats.org/officeDocument/2006/customXml" ds:itemID="{22EC134D-EF26-4489-BF4F-D004AB4EA7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00EAF0-7D53-4F2E-A3F0-6ACE8DE5B762}">
  <ds:schemaRefs>
    <ds:schemaRef ds:uri="http://schemas.microsoft.com/sharepoint/v3/contenttype/forms"/>
  </ds:schemaRefs>
</ds:datastoreItem>
</file>

<file path=customXml/itemProps3.xml><?xml version="1.0" encoding="utf-8"?>
<ds:datastoreItem xmlns:ds="http://schemas.openxmlformats.org/officeDocument/2006/customXml" ds:itemID="{E8598FAC-F6FB-41C1-A8B5-3788F9907361}">
  <ds:schemaRefs>
    <ds:schemaRef ds:uri="http://schemas.microsoft.com/office/2006/documentManagement/types"/>
    <ds:schemaRef ds:uri="16c05727-aa75-4e4a-9b5f-8a80a1165891"/>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71af3243-3dd4-4a8d-8c0d-dd76da1f02a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61</vt:i4>
      </vt:variant>
    </vt:vector>
  </HeadingPairs>
  <TitlesOfParts>
    <vt:vector size="73" baseType="lpstr">
      <vt:lpstr>Jan</vt:lpstr>
      <vt:lpstr>Fév</vt:lpstr>
      <vt:lpstr>Mar</vt:lpstr>
      <vt:lpstr>Avr</vt:lpstr>
      <vt:lpstr>Mai</vt:lpstr>
      <vt:lpstr>Juin</vt:lpstr>
      <vt:lpstr>Juil</vt:lpstr>
      <vt:lpstr>Août</vt:lpstr>
      <vt:lpstr>Sept</vt:lpstr>
      <vt:lpstr>Oct</vt:lpstr>
      <vt:lpstr>Nov</vt:lpstr>
      <vt:lpstr>Déc</vt:lpstr>
      <vt:lpstr>Année</vt:lpstr>
      <vt:lpstr>Août!AssignmentDays</vt:lpstr>
      <vt:lpstr>Avr!AssignmentDays</vt:lpstr>
      <vt:lpstr>Déc!AssignmentDays</vt:lpstr>
      <vt:lpstr>Fév!AssignmentDays</vt:lpstr>
      <vt:lpstr>Juil!AssignmentDays</vt:lpstr>
      <vt:lpstr>Juin!AssignmentDays</vt:lpstr>
      <vt:lpstr>Mai!AssignmentDays</vt:lpstr>
      <vt:lpstr>Mar!AssignmentDays</vt:lpstr>
      <vt:lpstr>Nov!AssignmentDays</vt:lpstr>
      <vt:lpstr>Oct!AssignmentDays</vt:lpstr>
      <vt:lpstr>Sept!AssignmentDays</vt:lpstr>
      <vt:lpstr>AssignmentDays</vt:lpstr>
      <vt:lpstr>Août!ImportantDatesTable</vt:lpstr>
      <vt:lpstr>Avr!ImportantDatesTable</vt:lpstr>
      <vt:lpstr>Déc!ImportantDatesTable</vt:lpstr>
      <vt:lpstr>Fév!ImportantDatesTable</vt:lpstr>
      <vt:lpstr>Juil!ImportantDatesTable</vt:lpstr>
      <vt:lpstr>Juin!ImportantDatesTable</vt:lpstr>
      <vt:lpstr>Mai!ImportantDatesTable</vt:lpstr>
      <vt:lpstr>Mar!ImportantDatesTable</vt:lpstr>
      <vt:lpstr>Nov!ImportantDatesTable</vt:lpstr>
      <vt:lpstr>Oct!ImportantDatesTable</vt:lpstr>
      <vt:lpstr>Sept!ImportantDatesTable</vt:lpstr>
      <vt:lpstr>ImportantDatesTable</vt:lpstr>
      <vt:lpstr>RégionTitre2...I31.1</vt:lpstr>
      <vt:lpstr>RégionTitre2...I31.10</vt:lpstr>
      <vt:lpstr>RégionTitre2...I31.11</vt:lpstr>
      <vt:lpstr>RégionTitre2...I31.12</vt:lpstr>
      <vt:lpstr>RégionTitre2...I31.2</vt:lpstr>
      <vt:lpstr>RégionTitre2...I31.3</vt:lpstr>
      <vt:lpstr>RégionTitre2...I31.4</vt:lpstr>
      <vt:lpstr>RégionTitre2...I31.5</vt:lpstr>
      <vt:lpstr>RégionTitre2...I31.6</vt:lpstr>
      <vt:lpstr>RégionTitre2...I31.7</vt:lpstr>
      <vt:lpstr>RégionTitre2...I31.8</vt:lpstr>
      <vt:lpstr>RégionTitre2...I31.9</vt:lpstr>
      <vt:lpstr>RégionTitreColonne1...I8.1</vt:lpstr>
      <vt:lpstr>RégionTitreColonne1...I8.10</vt:lpstr>
      <vt:lpstr>RégionTitreColonne1...I8.11</vt:lpstr>
      <vt:lpstr>RégionTitreColonne1...I8.12</vt:lpstr>
      <vt:lpstr>RégionTitreColonne1...I8.2</vt:lpstr>
      <vt:lpstr>RégionTitreColonne1...I8.3</vt:lpstr>
      <vt:lpstr>RégionTitreColonne1...I8.4</vt:lpstr>
      <vt:lpstr>RégionTitreColonne1...I8.5</vt:lpstr>
      <vt:lpstr>RégionTitreColonne1...I8.6</vt:lpstr>
      <vt:lpstr>RégionTitreColonne1...I8.7</vt:lpstr>
      <vt:lpstr>RégionTitreColonne1...I8.8</vt:lpstr>
      <vt:lpstr>RégionTitreColonne1...I8.9</vt:lpstr>
      <vt:lpstr>TitreColonne1</vt:lpstr>
      <vt:lpstr>TitreColonne10</vt:lpstr>
      <vt:lpstr>TitreColonne11</vt:lpstr>
      <vt:lpstr>TitreColonne12</vt:lpstr>
      <vt:lpstr>TitreColonne2</vt:lpstr>
      <vt:lpstr>TitreColonne3</vt:lpstr>
      <vt:lpstr>TitreColonne4</vt:lpstr>
      <vt:lpstr>TitreColonne5</vt:lpstr>
      <vt:lpstr>TitreColonne6</vt:lpstr>
      <vt:lpstr>TitreColonne7</vt:lpstr>
      <vt:lpstr>TitreColonne8</vt:lpstr>
      <vt:lpstr>TitreColonne9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2020-07-08T21:07:10Z</dcterms:created>
  <dcterms:modified xsi:type="dcterms:W3CDTF">2021-03-09T19:50:57Z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