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180" windowHeight="6840" activeTab="0"/>
  </bookViews>
  <sheets>
    <sheet name="Fr" sheetId="1" r:id="rId1"/>
    <sheet name="UK" sheetId="2" r:id="rId2"/>
    <sheet name="Feuil1" sheetId="3" r:id="rId3"/>
  </sheets>
  <definedNames>
    <definedName name="_xlnm.Print_Area" localSheetId="0">'Fr'!$B$1:$K$86</definedName>
  </definedNames>
  <calcPr fullCalcOnLoad="1"/>
</workbook>
</file>

<file path=xl/comments1.xml><?xml version="1.0" encoding="utf-8"?>
<comments xmlns="http://schemas.openxmlformats.org/spreadsheetml/2006/main">
  <authors>
    <author>Un utilisateur satisfait de Microsoft Office</author>
    <author>Commentaires </author>
    <author>Commentaire</author>
  </authors>
  <commentList>
    <comment ref="M10" authorId="0">
      <text>
        <r>
          <rPr>
            <sz val="8"/>
            <rFont val="Tahoma"/>
            <family val="2"/>
          </rPr>
          <t>On retient l'amortissement fiscal cad celui qui sert au calcul de l'IS. On tient compte en effet de l'impact total de l'amortissement sur le résultat.</t>
        </r>
      </text>
    </comment>
    <comment ref="C63" authorId="1">
      <text>
        <r>
          <rPr>
            <b/>
            <sz val="9"/>
            <rFont val="Tahoma"/>
            <family val="2"/>
          </rPr>
          <t>Commentaires :</t>
        </r>
        <r>
          <rPr>
            <sz val="9"/>
            <rFont val="Tahoma"/>
            <family val="2"/>
          </rPr>
          <t xml:space="preserve">
pas de saisie dans les zones grisée année 0</t>
        </r>
      </text>
    </comment>
    <comment ref="C57" authorId="2">
      <text>
        <r>
          <rPr>
            <b/>
            <sz val="9"/>
            <rFont val="Tahoma"/>
            <family val="2"/>
          </rPr>
          <t>Commentaire:</t>
        </r>
        <r>
          <rPr>
            <sz val="9"/>
            <rFont val="Tahoma"/>
            <family val="2"/>
          </rPr>
          <t xml:space="preserve">
A modifier en fonction la fiscalité en cours.
Depuis 2012, pour les entreprises de plus de 250 M€ de CA facturé, le taux d'IS est égal à 36%</t>
        </r>
      </text>
    </comment>
  </commentList>
</comments>
</file>

<file path=xl/sharedStrings.xml><?xml version="1.0" encoding="utf-8"?>
<sst xmlns="http://schemas.openxmlformats.org/spreadsheetml/2006/main" count="351" uniqueCount="236">
  <si>
    <t>CALCUL RETOUR SUR INVESTISSEMENT</t>
  </si>
  <si>
    <t>INVESTISSEMENT</t>
  </si>
  <si>
    <t>ANNEE</t>
  </si>
  <si>
    <t>Responsable :</t>
  </si>
  <si>
    <t>Code Investissement :</t>
  </si>
  <si>
    <t xml:space="preserve"> </t>
  </si>
  <si>
    <t>ANNEE*</t>
  </si>
  <si>
    <t>MONTANT</t>
  </si>
  <si>
    <t>Libellé :</t>
  </si>
  <si>
    <t>Terrains =&gt; pas d'amortissement</t>
  </si>
  <si>
    <t>ANNEE 0</t>
  </si>
  <si>
    <t>ANNEE 1</t>
  </si>
  <si>
    <t>1/ Grille opérationnel (à renseigner par le responsable du projet)</t>
  </si>
  <si>
    <t>ANNEE 2</t>
  </si>
  <si>
    <t>ANNEE 3</t>
  </si>
  <si>
    <t>ANNEE 4</t>
  </si>
  <si>
    <t>ANNEE 5</t>
  </si>
  <si>
    <t>Construction (hors biens anti-pollution</t>
  </si>
  <si>
    <t>ou destinés à économiser l'énergie) =&gt;</t>
  </si>
  <si>
    <t>amortissement linéaire sur 20 ans</t>
  </si>
  <si>
    <t>ANNEE 6</t>
  </si>
  <si>
    <t>ANNEE 7</t>
  </si>
  <si>
    <t>ANNEE 8</t>
  </si>
  <si>
    <t>Construction (biens anti-pollution ou</t>
  </si>
  <si>
    <t>destinés à économiser l'énergie) =&gt;</t>
  </si>
  <si>
    <t>PRODUITS D'EXPLOITATION</t>
  </si>
  <si>
    <t>amortissement en totalité la première</t>
  </si>
  <si>
    <t>année</t>
  </si>
  <si>
    <t>Gain sur fabrication</t>
  </si>
  <si>
    <t>Gain sur MOD</t>
  </si>
  <si>
    <t xml:space="preserve"> =&gt; amortissement linéaire sur 10 ans</t>
  </si>
  <si>
    <t>Gain sur matière</t>
  </si>
  <si>
    <t>Gain sur coûts industriels</t>
  </si>
  <si>
    <t>Autres gains</t>
  </si>
  <si>
    <t>Matériel industriel neuf (hors biens</t>
  </si>
  <si>
    <t>anti-pollution ou destinés à économiser</t>
  </si>
  <si>
    <t>TOTAL PRODUITS</t>
  </si>
  <si>
    <t>l'énergie) =&gt; amortissement dégressif sur</t>
  </si>
  <si>
    <t>CHARGES D'EXPLOITATION</t>
  </si>
  <si>
    <t>Perte sur MOD</t>
  </si>
  <si>
    <t>Matériel industriel neuf (biens</t>
  </si>
  <si>
    <t xml:space="preserve"> anti-pollution ou destinés à économiser</t>
  </si>
  <si>
    <t>Perte sur matière</t>
  </si>
  <si>
    <t xml:space="preserve"> l'énergie) =&gt; amortissement en totalité la </t>
  </si>
  <si>
    <t>première année.</t>
  </si>
  <si>
    <t>Coûts Industriels Supplémentaires</t>
  </si>
  <si>
    <t>Autres charges</t>
  </si>
  <si>
    <t>biens anti-pollution ou destinés à</t>
  </si>
  <si>
    <t>TOTAL CHARGES</t>
  </si>
  <si>
    <t xml:space="preserve"> économiser l'énergie) =&gt; amortissement</t>
  </si>
  <si>
    <t xml:space="preserve"> linéaire sur 5 ans.</t>
  </si>
  <si>
    <t>TAUX DE L'IS</t>
  </si>
  <si>
    <t>TAUX D'ACTUALISATION</t>
  </si>
  <si>
    <t>TOTAL</t>
  </si>
  <si>
    <t>AMORTISSEMENT</t>
  </si>
  <si>
    <t>RESULTAT BRUT</t>
  </si>
  <si>
    <t>RESULTAT NET</t>
  </si>
  <si>
    <t>FLUX NET DE TRESORERIE</t>
  </si>
  <si>
    <t>FLUX DE TRESORERIE ACTUALISE</t>
  </si>
  <si>
    <t>TAUX INTERNE DE RENTABILITE</t>
  </si>
  <si>
    <t>an(s)</t>
  </si>
  <si>
    <t>L'INVESTISSEMENT</t>
  </si>
  <si>
    <t>mois</t>
  </si>
  <si>
    <t>JL.DUPONT</t>
  </si>
  <si>
    <t>Nouvelle ligne 1</t>
  </si>
  <si>
    <t>Productif</t>
  </si>
  <si>
    <t>Gain sur la qualité produit + dépôt de brevet associé</t>
  </si>
  <si>
    <t>Perte 0,5% de rendement</t>
  </si>
  <si>
    <t>Descriptif de la rentabilité du projet :</t>
  </si>
  <si>
    <t>Coût de maintenance supp.</t>
  </si>
  <si>
    <t>3/ Tableau de synthèse (calculs en K€)  - produits = ""; charges = ()</t>
  </si>
  <si>
    <t>* L'ANNEE 0 correspond à la période de démarrage du projet, ce dernier pouvant s'échelonner dans le temps</t>
  </si>
  <si>
    <t>Catégorie investissement :</t>
  </si>
  <si>
    <t>AMORTISSEMENTS FISCAUX (en K€)</t>
  </si>
  <si>
    <t>EN K€</t>
  </si>
  <si>
    <t>CATEGORIE FISCALE</t>
  </si>
  <si>
    <t>AMORTISSEMENT (annulation)</t>
  </si>
  <si>
    <t>EFFET IS</t>
  </si>
  <si>
    <t>zone calcul caché pay back  --&gt;</t>
  </si>
  <si>
    <t>2/ Grille amortissements</t>
  </si>
  <si>
    <t>PAY BACK DE</t>
  </si>
  <si>
    <t>PROJET : Remplacement ligne 1 par nouvelle technologie RAC</t>
  </si>
  <si>
    <t>K€</t>
  </si>
  <si>
    <t>Montant :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</si>
  <si>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</si>
  <si>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</si>
  <si>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</si>
  <si>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</si>
  <si>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</si>
  <si>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</si>
  <si>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</si>
  <si>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</si>
  <si>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</si>
  <si>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</si>
  <si>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</si>
  <si>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</si>
  <si>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VALEUR ACTUALISEE NETTE (VAN)</t>
  </si>
  <si>
    <t>(FNTA cumulé)</t>
  </si>
  <si>
    <t>k€  &lt;---</t>
  </si>
  <si>
    <t>Gain MO = 50000 heures par an</t>
  </si>
  <si>
    <t>Gain matière</t>
  </si>
  <si>
    <t>saisie des gains MO escomptés</t>
  </si>
  <si>
    <t>saisie des gains matière</t>
  </si>
  <si>
    <t>saisie des perte Matières</t>
  </si>
  <si>
    <t>saisie des coût + entretien</t>
  </si>
  <si>
    <t>dispo</t>
  </si>
  <si>
    <t>Avantage(s) complémentaire(s) :</t>
  </si>
  <si>
    <t>En vert zones de saisie nécessaires au calcul</t>
  </si>
  <si>
    <t>GAINS</t>
  </si>
  <si>
    <t>CHARGES +</t>
  </si>
  <si>
    <t>© Copyright 2011 – Bruno THIONNET – Le contrôle de gestion opérationnel</t>
  </si>
  <si>
    <t>²</t>
  </si>
  <si>
    <t>Logiciels (licences)</t>
  </si>
  <si>
    <t>Amortissement linéaire 3 ans</t>
  </si>
  <si>
    <t>Terrassements et Dalle</t>
  </si>
  <si>
    <t>Définition : Gros œuvre,maçonnerie</t>
  </si>
  <si>
    <t xml:space="preserve">  * Toiture + Charpente</t>
  </si>
  <si>
    <t xml:space="preserve">  * Isolation</t>
  </si>
  <si>
    <t xml:space="preserve">  * Tuyauterie/branchements…</t>
  </si>
  <si>
    <t>1) Matériel industriel d'occasion (hors</t>
  </si>
  <si>
    <t>2) Matériels informatiques</t>
  </si>
  <si>
    <t>1) Aménagement de construction existante</t>
  </si>
  <si>
    <t xml:space="preserve"> 2) Agencement bâtiment neufs :</t>
  </si>
  <si>
    <t>Project Manager:</t>
  </si>
  <si>
    <t>Project:</t>
  </si>
  <si>
    <t>G. MILES</t>
  </si>
  <si>
    <t>New line 1</t>
  </si>
  <si>
    <t>Investissement code :</t>
  </si>
  <si>
    <t>Amount :</t>
  </si>
  <si>
    <t>Investment category</t>
  </si>
  <si>
    <t>Efficiency</t>
  </si>
  <si>
    <t>Project information</t>
  </si>
  <si>
    <t>COSTS</t>
  </si>
  <si>
    <t>Raw matérial savings</t>
  </si>
  <si>
    <t>K£</t>
  </si>
  <si>
    <t>k£  &lt;---</t>
  </si>
  <si>
    <t>Product quality improvement + patent registration</t>
  </si>
  <si>
    <t>yield degradation 0,5%</t>
  </si>
  <si>
    <t>Data entry for expected productivity</t>
  </si>
  <si>
    <t>Data entry for raw mat gains</t>
  </si>
  <si>
    <t>data entry for raw mat losses</t>
  </si>
  <si>
    <t>Additional maintenance costs</t>
  </si>
  <si>
    <t>PROJECT : ligne 1 new technology</t>
  </si>
  <si>
    <t>data entry for maintenance costus</t>
  </si>
  <si>
    <t>Supplementary benefit</t>
  </si>
  <si>
    <t>1/ Project information (to be fill in by the project manager)</t>
  </si>
  <si>
    <t>Labor cost gain = 50000 hours per year</t>
  </si>
  <si>
    <t>Savings</t>
  </si>
  <si>
    <t>Supplementary costs</t>
  </si>
  <si>
    <t>Gain on raw material (Yield)</t>
  </si>
  <si>
    <t>Other gains</t>
  </si>
  <si>
    <t>Losses on raw material (Yield)</t>
  </si>
  <si>
    <t>Savings on industrial fixed cost</t>
  </si>
  <si>
    <t>Supplementary industrial fixed costs</t>
  </si>
  <si>
    <t>Other additional costs</t>
  </si>
  <si>
    <t>TOTAL GAINS</t>
  </si>
  <si>
    <t>IN £K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</si>
  <si>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</si>
  <si>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</si>
  <si>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</si>
  <si>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</si>
  <si>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</si>
  <si>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</si>
  <si>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</si>
  <si>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</si>
  <si>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Productivity (production labour)</t>
  </si>
  <si>
    <t>RETURN ON INVESTMENT</t>
  </si>
  <si>
    <t>Comments/guidelines :</t>
  </si>
  <si>
    <t>1) Definitions  :</t>
  </si>
  <si>
    <r>
      <t>Payback</t>
    </r>
    <r>
      <rPr>
        <sz val="12"/>
        <rFont val="Times New Roman"/>
        <family val="1"/>
      </rPr>
      <t xml:space="preserve"> : the expected number of years required to recover the original investment. Payback is a type of "break-even" calculation.</t>
    </r>
  </si>
  <si>
    <t>It does not take into account the cost of capital.</t>
  </si>
  <si>
    <r>
      <t>Internal Rate of Return (IRR)</t>
    </r>
    <r>
      <rPr>
        <sz val="12"/>
        <rFont val="Times New Roman"/>
        <family val="1"/>
      </rPr>
      <t xml:space="preserve"> : the discount rate at which a project's net present value equals zero. </t>
    </r>
  </si>
  <si>
    <t>The IRR is the annualized effective compounded rate which can be earned on the invested capital, i.e: the yield on the investment.</t>
  </si>
  <si>
    <t>The internal rate of return for an investment is the discount rate that makes the net present value of the investment's income stream total to zero.</t>
  </si>
  <si>
    <r>
      <t>Net present value (NPV)</t>
    </r>
    <r>
      <rPr>
        <sz val="12"/>
        <rFont val="Times New Roman"/>
        <family val="1"/>
      </rPr>
      <t xml:space="preserve"> : It measures the excess or shortfall of cash flows, in present value terms, once financing charges are met. NPV is calculated by figuring</t>
    </r>
  </si>
  <si>
    <t>the present value of each cash flow discounted at the project's cost of capital and then summing those discounted cashflows</t>
  </si>
  <si>
    <r>
      <t>Discount rate</t>
    </r>
    <r>
      <rPr>
        <sz val="12"/>
        <rFont val="Times New Roman"/>
        <family val="1"/>
      </rPr>
      <t xml:space="preserve"> :  please use 8%.</t>
    </r>
  </si>
  <si>
    <t xml:space="preserve">Project name/description:      Projet Sortie Thermo
</t>
  </si>
  <si>
    <t>Category : Productif</t>
  </si>
  <si>
    <t>Amount requested in K€/ 2950K€</t>
  </si>
  <si>
    <t>Description of the project interest/profitability and assumptions (volumes, €/kg, hourly rates,….)</t>
  </si>
  <si>
    <t>Gain de  1100 k€ de MOD</t>
  </si>
  <si>
    <t>k€</t>
  </si>
  <si>
    <t>Avantage complémentaire:</t>
  </si>
  <si>
    <t>Bactério/capacité expé vs sous colissages possibles en sortie thermo</t>
  </si>
  <si>
    <t>Sécurité/conditions de travail dans cette zone</t>
  </si>
  <si>
    <t>1) REVENUES AND EXPENSES</t>
  </si>
  <si>
    <t>IN K€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</si>
  <si>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</si>
  <si>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</si>
  <si>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</si>
  <si>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</si>
  <si>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</si>
  <si>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</si>
  <si>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</si>
  <si>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</si>
  <si>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REVENUES</t>
  </si>
  <si>
    <t>Gain sur cout industriel</t>
  </si>
  <si>
    <t>TOTAL REVENUES</t>
  </si>
  <si>
    <t>EXPENSES</t>
  </si>
  <si>
    <t>Coûts industriels supplémentaires</t>
  </si>
  <si>
    <t>TOTAL EXPENSES</t>
  </si>
  <si>
    <t xml:space="preserve"> COUNTRY INCOME TAX RATE</t>
  </si>
  <si>
    <t>DISCOUNT RATE</t>
  </si>
  <si>
    <t>YEAR</t>
  </si>
  <si>
    <t>INVESTMENT (negative figure)</t>
  </si>
  <si>
    <t>EARNINGS BEFORE TAXES</t>
  </si>
  <si>
    <t>INCOME TAX</t>
  </si>
  <si>
    <t>NET INCOME AFTER TAX</t>
  </si>
  <si>
    <t>DEPRECIATION</t>
  </si>
  <si>
    <t>CASH FLOW</t>
  </si>
  <si>
    <t>ACTUALIZED CASH FLOW (month)</t>
  </si>
  <si>
    <t>ACTUALIZED CASH FLOW (accumulated)</t>
  </si>
  <si>
    <t>INTERNAL RATE OF RETURN</t>
  </si>
  <si>
    <t>PAYBACK IN YEARS</t>
  </si>
  <si>
    <t>INTERNAL RATE OF RETURN 3 YEARS</t>
  </si>
  <si>
    <t>Target 17% for Machinery</t>
  </si>
  <si>
    <t>INTERNAL RATE OF RETURN 5 YEARS</t>
  </si>
  <si>
    <t>Target 17% for Buildings</t>
  </si>
  <si>
    <t>EXPENSES (negative figures)</t>
  </si>
  <si>
    <t>Production labour charges</t>
  </si>
  <si>
    <t>INVESTMENT (negative figures)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</si>
  <si>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</si>
  <si>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</si>
  <si>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</si>
  <si>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</si>
  <si>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</si>
  <si>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</si>
  <si>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</si>
  <si>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</si>
  <si>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</si>
  <si>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</si>
  <si>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</si>
  <si>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</si>
  <si>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5 ans (1,75)</t>
  </si>
  <si>
    <t>NB: Fichier à ouvrir avec Excel, Google Sheet ne reproduit pas certaines formules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</si>
</sst>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_);\(#,##0.000\)"/>
    <numFmt numFmtId="173" formatCode="0_)"/>
    <numFmt numFmtId="174" formatCode="#,##0_);\(#,##0\)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0;\(#,##0.00\)"/>
    <numFmt numFmtId="184" formatCode="0.00%;\(0.00\)%"/>
    <numFmt numFmtId="185" formatCode="#,##0.0;\(#,##0.0\)"/>
    <numFmt numFmtId="186" formatCode="#,##0;\(#,##0\)"/>
    <numFmt numFmtId="187" formatCode="_-* #,##0&quot; F&quot;_-;\-* #,##0&quot; F&quot;_-;_-* &quot;-&quot;&quot; F&quot;_-;_-@_-"/>
    <numFmt numFmtId="188" formatCode="_-* #,##0_ _F_-;\-* #,##0_ _F_-;_-* &quot;-&quot;_ _F_-;_-@_-"/>
    <numFmt numFmtId="189" formatCode="_-* #,##0.00&quot; F&quot;_-;\-* #,##0.00&quot; F&quot;_-;_-* &quot;-&quot;??&quot; F&quot;_-;_-@_-"/>
    <numFmt numFmtId="190" formatCode="_-* #,##0.00_ _F_-;\-* #,##0.00_ _F_-;_-* &quot;-&quot;??_ _F_-;_-@_-"/>
    <numFmt numFmtId="191" formatCode="0.0%;\(0.0\)%"/>
    <numFmt numFmtId="192" formatCode="#,##0.0\ _€;[Red]\-#,##0.0\ _€"/>
    <numFmt numFmtId="193" formatCode="#,##0.000\ _€;[Red]\-#,##0.000\ _€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#,##0.00\ _F;[Red]\-#,##0.00\ _F"/>
  </numFmts>
  <fonts count="9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u val="single"/>
      <sz val="10"/>
      <name val="Geneva"/>
      <family val="0"/>
    </font>
    <font>
      <u val="single"/>
      <sz val="10"/>
      <name val="Geneva"/>
      <family val="0"/>
    </font>
    <font>
      <b/>
      <sz val="12"/>
      <name val="Geneva"/>
      <family val="0"/>
    </font>
    <font>
      <b/>
      <sz val="12"/>
      <name val="New York"/>
      <family val="0"/>
    </font>
    <font>
      <sz val="8"/>
      <name val="Tahoma"/>
      <family val="2"/>
    </font>
    <font>
      <sz val="8"/>
      <name val="Geneva"/>
      <family val="0"/>
    </font>
    <font>
      <i/>
      <sz val="8"/>
      <name val="Geneva"/>
      <family val="0"/>
    </font>
    <font>
      <sz val="9"/>
      <name val="Geneva"/>
      <family val="0"/>
    </font>
    <font>
      <b/>
      <sz val="18"/>
      <name val="Palatino"/>
      <family val="1"/>
    </font>
    <font>
      <sz val="9"/>
      <name val="Tahoma"/>
      <family val="2"/>
    </font>
    <font>
      <b/>
      <sz val="9"/>
      <name val="Tahoma"/>
      <family val="2"/>
    </font>
    <font>
      <i/>
      <sz val="9"/>
      <name val="Geneva"/>
      <family val="0"/>
    </font>
    <font>
      <b/>
      <sz val="9"/>
      <name val="Geneva"/>
      <family val="0"/>
    </font>
    <font>
      <sz val="9"/>
      <name val="Calibri"/>
      <family val="2"/>
    </font>
    <font>
      <sz val="10"/>
      <name val="Times New Roman"/>
      <family val="1"/>
    </font>
    <font>
      <b/>
      <u val="single"/>
      <sz val="20"/>
      <name val="Times New Roman"/>
      <family val="1"/>
    </font>
    <font>
      <i/>
      <u val="single"/>
      <sz val="12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Geneva"/>
      <family val="0"/>
    </font>
    <font>
      <b/>
      <sz val="9"/>
      <color indexed="9"/>
      <name val="Geneva"/>
      <family val="0"/>
    </font>
    <font>
      <sz val="10"/>
      <color indexed="9"/>
      <name val="Geneva"/>
      <family val="0"/>
    </font>
    <font>
      <sz val="10"/>
      <color indexed="55"/>
      <name val="Geneva"/>
      <family val="0"/>
    </font>
    <font>
      <sz val="8"/>
      <color indexed="55"/>
      <name val="Geneva"/>
      <family val="0"/>
    </font>
    <font>
      <b/>
      <sz val="10"/>
      <color indexed="16"/>
      <name val="Geneva"/>
      <family val="0"/>
    </font>
    <font>
      <sz val="10"/>
      <color indexed="8"/>
      <name val="Geneva"/>
      <family val="0"/>
    </font>
    <font>
      <sz val="9"/>
      <color indexed="9"/>
      <name val="Calibri"/>
      <family val="2"/>
    </font>
    <font>
      <sz val="10"/>
      <color indexed="30"/>
      <name val="Geneva"/>
      <family val="0"/>
    </font>
    <font>
      <b/>
      <sz val="11"/>
      <color indexed="9"/>
      <name val="Times New Roman"/>
      <family val="1"/>
    </font>
    <font>
      <b/>
      <sz val="18"/>
      <color indexed="23"/>
      <name val="Times New Roman"/>
      <family val="1"/>
    </font>
    <font>
      <sz val="18"/>
      <color indexed="23"/>
      <name val="Times New Roman"/>
      <family val="1"/>
    </font>
    <font>
      <i/>
      <sz val="8"/>
      <color indexed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Geneva"/>
      <family val="0"/>
    </font>
    <font>
      <b/>
      <sz val="9"/>
      <color theme="0"/>
      <name val="Geneva"/>
      <family val="0"/>
    </font>
    <font>
      <sz val="10"/>
      <color theme="0"/>
      <name val="Geneva"/>
      <family val="0"/>
    </font>
    <font>
      <sz val="10"/>
      <color theme="0" tint="-0.24997000396251678"/>
      <name val="Geneva"/>
      <family val="0"/>
    </font>
    <font>
      <sz val="8"/>
      <color theme="0" tint="-0.24997000396251678"/>
      <name val="Geneva"/>
      <family val="0"/>
    </font>
    <font>
      <b/>
      <sz val="10"/>
      <color rgb="FF800000"/>
      <name val="Geneva"/>
      <family val="0"/>
    </font>
    <font>
      <sz val="10"/>
      <color theme="1"/>
      <name val="Geneva"/>
      <family val="0"/>
    </font>
    <font>
      <sz val="9"/>
      <color theme="0"/>
      <name val="Calibri"/>
      <family val="2"/>
    </font>
    <font>
      <sz val="10"/>
      <color rgb="FF0070C0"/>
      <name val="Geneva"/>
      <family val="0"/>
    </font>
    <font>
      <b/>
      <sz val="11"/>
      <color theme="0"/>
      <name val="Times New Roman"/>
      <family val="1"/>
    </font>
    <font>
      <b/>
      <sz val="18"/>
      <color theme="1" tint="0.34999001026153564"/>
      <name val="Times New Roman"/>
      <family val="1"/>
    </font>
    <font>
      <sz val="18"/>
      <color theme="1" tint="0.34999001026153564"/>
      <name val="Times New Roman"/>
      <family val="1"/>
    </font>
    <font>
      <i/>
      <sz val="8"/>
      <color rgb="FFFF0000"/>
      <name val="Geneva"/>
      <family val="0"/>
    </font>
    <font>
      <b/>
      <sz val="8"/>
      <name val="Genev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FFB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/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26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2" borderId="9" applyNumberFormat="0" applyAlignment="0" applyProtection="0"/>
  </cellStyleXfs>
  <cellXfs count="2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186" fontId="0" fillId="0" borderId="11" xfId="0" applyNumberFormat="1" applyBorder="1" applyAlignment="1">
      <alignment horizontal="center"/>
    </xf>
    <xf numFmtId="186" fontId="0" fillId="0" borderId="11" xfId="0" applyNumberFormat="1" applyBorder="1" applyAlignment="1">
      <alignment/>
    </xf>
    <xf numFmtId="186" fontId="0" fillId="0" borderId="11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7" borderId="16" xfId="0" applyFont="1" applyFill="1" applyBorder="1" applyAlignment="1">
      <alignment horizontal="right"/>
    </xf>
    <xf numFmtId="0" fontId="0" fillId="7" borderId="17" xfId="0" applyFill="1" applyBorder="1" applyAlignment="1">
      <alignment/>
    </xf>
    <xf numFmtId="0" fontId="0" fillId="7" borderId="17" xfId="0" applyFill="1" applyBorder="1" applyAlignment="1">
      <alignment horizontal="left"/>
    </xf>
    <xf numFmtId="0" fontId="0" fillId="7" borderId="18" xfId="0" applyFill="1" applyBorder="1" applyAlignment="1">
      <alignment/>
    </xf>
    <xf numFmtId="0" fontId="0" fillId="7" borderId="19" xfId="0" applyFont="1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left"/>
    </xf>
    <xf numFmtId="0" fontId="9" fillId="7" borderId="15" xfId="0" applyFont="1" applyFill="1" applyBorder="1" applyAlignment="1">
      <alignment/>
    </xf>
    <xf numFmtId="0" fontId="0" fillId="7" borderId="14" xfId="0" applyFill="1" applyBorder="1" applyAlignment="1">
      <alignment/>
    </xf>
    <xf numFmtId="0" fontId="1" fillId="7" borderId="20" xfId="0" applyFont="1" applyFill="1" applyBorder="1" applyAlignment="1">
      <alignment/>
    </xf>
    <xf numFmtId="0" fontId="0" fillId="7" borderId="20" xfId="0" applyFill="1" applyBorder="1" applyAlignment="1">
      <alignment/>
    </xf>
    <xf numFmtId="0" fontId="0" fillId="7" borderId="20" xfId="0" applyFill="1" applyBorder="1" applyAlignment="1">
      <alignment horizontal="left"/>
    </xf>
    <xf numFmtId="0" fontId="0" fillId="7" borderId="21" xfId="0" applyFill="1" applyBorder="1" applyAlignment="1">
      <alignment/>
    </xf>
    <xf numFmtId="0" fontId="5" fillId="7" borderId="16" xfId="0" applyFont="1" applyFill="1" applyBorder="1" applyAlignment="1">
      <alignment/>
    </xf>
    <xf numFmtId="0" fontId="0" fillId="7" borderId="19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5" fillId="7" borderId="19" xfId="0" applyFont="1" applyFill="1" applyBorder="1" applyAlignment="1">
      <alignment horizontal="left"/>
    </xf>
    <xf numFmtId="0" fontId="0" fillId="7" borderId="14" xfId="0" applyFont="1" applyFill="1" applyBorder="1" applyAlignment="1">
      <alignment/>
    </xf>
    <xf numFmtId="0" fontId="0" fillId="7" borderId="20" xfId="0" applyFont="1" applyFill="1" applyBorder="1" applyAlignment="1">
      <alignment/>
    </xf>
    <xf numFmtId="0" fontId="0" fillId="7" borderId="21" xfId="0" applyFont="1" applyFill="1" applyBorder="1" applyAlignment="1">
      <alignment/>
    </xf>
    <xf numFmtId="0" fontId="80" fillId="33" borderId="16" xfId="0" applyFont="1" applyFill="1" applyBorder="1" applyAlignment="1">
      <alignment horizontal="center"/>
    </xf>
    <xf numFmtId="0" fontId="80" fillId="33" borderId="22" xfId="0" applyFont="1" applyFill="1" applyBorder="1" applyAlignment="1">
      <alignment horizontal="center"/>
    </xf>
    <xf numFmtId="0" fontId="80" fillId="33" borderId="23" xfId="0" applyFont="1" applyFill="1" applyBorder="1" applyAlignment="1">
      <alignment horizontal="center"/>
    </xf>
    <xf numFmtId="0" fontId="80" fillId="33" borderId="14" xfId="0" applyFont="1" applyFill="1" applyBorder="1" applyAlignment="1">
      <alignment horizontal="center"/>
    </xf>
    <xf numFmtId="0" fontId="80" fillId="33" borderId="24" xfId="0" applyFont="1" applyFill="1" applyBorder="1" applyAlignment="1">
      <alignment horizontal="center"/>
    </xf>
    <xf numFmtId="0" fontId="80" fillId="33" borderId="25" xfId="0" applyFont="1" applyFill="1" applyBorder="1" applyAlignment="1">
      <alignment horizontal="center"/>
    </xf>
    <xf numFmtId="40" fontId="0" fillId="0" borderId="16" xfId="0" applyNumberFormat="1" applyFont="1" applyFill="1" applyBorder="1" applyAlignment="1">
      <alignment/>
    </xf>
    <xf numFmtId="40" fontId="0" fillId="0" borderId="19" xfId="0" applyNumberFormat="1" applyFont="1" applyFill="1" applyBorder="1" applyAlignment="1">
      <alignment/>
    </xf>
    <xf numFmtId="40" fontId="0" fillId="0" borderId="19" xfId="0" applyNumberFormat="1" applyFont="1" applyFill="1" applyBorder="1" applyAlignment="1">
      <alignment/>
    </xf>
    <xf numFmtId="40" fontId="0" fillId="0" borderId="16" xfId="0" applyNumberFormat="1" applyFont="1" applyFill="1" applyBorder="1" applyAlignment="1">
      <alignment/>
    </xf>
    <xf numFmtId="40" fontId="0" fillId="0" borderId="16" xfId="0" applyNumberFormat="1" applyFill="1" applyBorder="1" applyAlignment="1">
      <alignment/>
    </xf>
    <xf numFmtId="40" fontId="0" fillId="0" borderId="19" xfId="0" applyNumberFormat="1" applyFill="1" applyBorder="1" applyAlignment="1">
      <alignment/>
    </xf>
    <xf numFmtId="40" fontId="0" fillId="0" borderId="14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80" fillId="33" borderId="17" xfId="0" applyFont="1" applyFill="1" applyBorder="1" applyAlignment="1">
      <alignment horizontal="center"/>
    </xf>
    <xf numFmtId="0" fontId="80" fillId="33" borderId="20" xfId="0" applyFont="1" applyFill="1" applyBorder="1" applyAlignment="1">
      <alignment horizontal="center"/>
    </xf>
    <xf numFmtId="0" fontId="80" fillId="33" borderId="12" xfId="0" applyFont="1" applyFill="1" applyBorder="1" applyAlignment="1">
      <alignment horizontal="centerContinuous"/>
    </xf>
    <xf numFmtId="0" fontId="80" fillId="33" borderId="23" xfId="0" applyFont="1" applyFill="1" applyBorder="1" applyAlignment="1">
      <alignment horizontal="centerContinuous"/>
    </xf>
    <xf numFmtId="0" fontId="80" fillId="33" borderId="26" xfId="0" applyFont="1" applyFill="1" applyBorder="1" applyAlignment="1">
      <alignment horizontal="center"/>
    </xf>
    <xf numFmtId="0" fontId="80" fillId="33" borderId="27" xfId="0" applyFont="1" applyFill="1" applyBorder="1" applyAlignment="1">
      <alignment horizontal="center"/>
    </xf>
    <xf numFmtId="40" fontId="0" fillId="0" borderId="13" xfId="0" applyNumberFormat="1" applyBorder="1" applyAlignment="1">
      <alignment/>
    </xf>
    <xf numFmtId="0" fontId="0" fillId="0" borderId="28" xfId="0" applyBorder="1" applyAlignment="1">
      <alignment/>
    </xf>
    <xf numFmtId="40" fontId="9" fillId="0" borderId="12" xfId="0" applyNumberFormat="1" applyFont="1" applyFill="1" applyBorder="1" applyAlignment="1">
      <alignment horizontal="center"/>
    </xf>
    <xf numFmtId="40" fontId="9" fillId="0" borderId="29" xfId="0" applyNumberFormat="1" applyFont="1" applyFill="1" applyBorder="1" applyAlignment="1">
      <alignment horizontal="center"/>
    </xf>
    <xf numFmtId="40" fontId="9" fillId="0" borderId="26" xfId="0" applyNumberFormat="1" applyFont="1" applyFill="1" applyBorder="1" applyAlignment="1">
      <alignment horizontal="center"/>
    </xf>
    <xf numFmtId="0" fontId="0" fillId="6" borderId="1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0" xfId="0" applyFill="1" applyBorder="1" applyAlignment="1">
      <alignment/>
    </xf>
    <xf numFmtId="0" fontId="9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12" fillId="0" borderId="0" xfId="0" applyFont="1" applyAlignment="1">
      <alignment horizontal="centerContinuous"/>
    </xf>
    <xf numFmtId="3" fontId="0" fillId="34" borderId="30" xfId="0" applyNumberFormat="1" applyFont="1" applyFill="1" applyBorder="1" applyAlignment="1">
      <alignment horizontal="center"/>
    </xf>
    <xf numFmtId="0" fontId="80" fillId="33" borderId="31" xfId="0" applyFont="1" applyFill="1" applyBorder="1" applyAlignment="1">
      <alignment horizontal="center"/>
    </xf>
    <xf numFmtId="0" fontId="81" fillId="33" borderId="32" xfId="0" applyFont="1" applyFill="1" applyBorder="1" applyAlignment="1">
      <alignment horizontal="center"/>
    </xf>
    <xf numFmtId="0" fontId="81" fillId="33" borderId="33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11" fillId="0" borderId="13" xfId="0" applyFont="1" applyBorder="1" applyAlignment="1">
      <alignment/>
    </xf>
    <xf numFmtId="186" fontId="0" fillId="0" borderId="15" xfId="0" applyNumberFormat="1" applyBorder="1" applyAlignment="1">
      <alignment horizontal="center"/>
    </xf>
    <xf numFmtId="186" fontId="0" fillId="0" borderId="15" xfId="0" applyNumberFormat="1" applyBorder="1" applyAlignment="1">
      <alignment/>
    </xf>
    <xf numFmtId="0" fontId="82" fillId="33" borderId="31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34" borderId="35" xfId="0" applyFont="1" applyFill="1" applyBorder="1" applyAlignment="1">
      <alignment/>
    </xf>
    <xf numFmtId="3" fontId="0" fillId="34" borderId="36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3" fontId="0" fillId="34" borderId="37" xfId="0" applyNumberFormat="1" applyFill="1" applyBorder="1" applyAlignment="1">
      <alignment horizontal="center"/>
    </xf>
    <xf numFmtId="3" fontId="0" fillId="34" borderId="38" xfId="0" applyNumberFormat="1" applyFill="1" applyBorder="1" applyAlignment="1">
      <alignment horizontal="center"/>
    </xf>
    <xf numFmtId="0" fontId="83" fillId="0" borderId="0" xfId="0" applyFont="1" applyAlignment="1">
      <alignment/>
    </xf>
    <xf numFmtId="1" fontId="84" fillId="0" borderId="39" xfId="0" applyNumberFormat="1" applyFont="1" applyBorder="1" applyAlignment="1">
      <alignment/>
    </xf>
    <xf numFmtId="1" fontId="84" fillId="0" borderId="40" xfId="0" applyNumberFormat="1" applyFont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41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>
      <alignment/>
    </xf>
    <xf numFmtId="38" fontId="0" fillId="0" borderId="18" xfId="0" applyNumberFormat="1" applyBorder="1" applyAlignment="1">
      <alignment/>
    </xf>
    <xf numFmtId="38" fontId="0" fillId="0" borderId="41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1" xfId="0" applyNumberFormat="1" applyBorder="1" applyAlignment="1">
      <alignment/>
    </xf>
    <xf numFmtId="38" fontId="0" fillId="0" borderId="21" xfId="0" applyNumberFormat="1" applyBorder="1" applyAlignment="1">
      <alignment/>
    </xf>
    <xf numFmtId="38" fontId="0" fillId="0" borderId="42" xfId="0" applyNumberFormat="1" applyBorder="1" applyAlignment="1">
      <alignment/>
    </xf>
    <xf numFmtId="186" fontId="0" fillId="34" borderId="11" xfId="0" applyNumberFormat="1" applyFill="1" applyBorder="1" applyAlignment="1">
      <alignment horizontal="center"/>
    </xf>
    <xf numFmtId="0" fontId="1" fillId="35" borderId="43" xfId="0" applyFont="1" applyFill="1" applyBorder="1" applyAlignment="1">
      <alignment/>
    </xf>
    <xf numFmtId="0" fontId="1" fillId="35" borderId="44" xfId="0" applyFont="1" applyFill="1" applyBorder="1" applyAlignment="1">
      <alignment/>
    </xf>
    <xf numFmtId="191" fontId="1" fillId="35" borderId="44" xfId="0" applyNumberFormat="1" applyFont="1" applyFill="1" applyBorder="1" applyAlignment="1">
      <alignment/>
    </xf>
    <xf numFmtId="191" fontId="1" fillId="35" borderId="45" xfId="0" applyNumberFormat="1" applyFont="1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1" fontId="7" fillId="35" borderId="24" xfId="0" applyNumberFormat="1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1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6" borderId="35" xfId="0" applyFont="1" applyFill="1" applyBorder="1" applyAlignment="1">
      <alignment/>
    </xf>
    <xf numFmtId="186" fontId="1" fillId="36" borderId="30" xfId="0" applyNumberFormat="1" applyFont="1" applyFill="1" applyBorder="1" applyAlignment="1">
      <alignment horizontal="center"/>
    </xf>
    <xf numFmtId="186" fontId="1" fillId="36" borderId="36" xfId="0" applyNumberFormat="1" applyFont="1" applyFill="1" applyBorder="1" applyAlignment="1">
      <alignment horizontal="center"/>
    </xf>
    <xf numFmtId="0" fontId="16" fillId="37" borderId="43" xfId="0" applyFont="1" applyFill="1" applyBorder="1" applyAlignment="1">
      <alignment/>
    </xf>
    <xf numFmtId="186" fontId="1" fillId="37" borderId="44" xfId="0" applyNumberFormat="1" applyFont="1" applyFill="1" applyBorder="1" applyAlignment="1">
      <alignment horizontal="center"/>
    </xf>
    <xf numFmtId="186" fontId="1" fillId="37" borderId="45" xfId="0" applyNumberFormat="1" applyFont="1" applyFill="1" applyBorder="1" applyAlignment="1">
      <alignment horizontal="center"/>
    </xf>
    <xf numFmtId="0" fontId="0" fillId="6" borderId="46" xfId="0" applyFill="1" applyBorder="1" applyAlignment="1">
      <alignment/>
    </xf>
    <xf numFmtId="0" fontId="0" fillId="6" borderId="47" xfId="0" applyFont="1" applyFill="1" applyBorder="1" applyAlignment="1">
      <alignment/>
    </xf>
    <xf numFmtId="0" fontId="0" fillId="7" borderId="47" xfId="0" applyFill="1" applyBorder="1" applyAlignment="1">
      <alignment/>
    </xf>
    <xf numFmtId="0" fontId="9" fillId="7" borderId="47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ont="1" applyFill="1" applyBorder="1" applyAlignment="1">
      <alignment/>
    </xf>
    <xf numFmtId="0" fontId="0" fillId="7" borderId="49" xfId="0" applyFill="1" applyBorder="1" applyAlignment="1">
      <alignment/>
    </xf>
    <xf numFmtId="0" fontId="0" fillId="7" borderId="49" xfId="0" applyFont="1" applyFill="1" applyBorder="1" applyAlignment="1">
      <alignment/>
    </xf>
    <xf numFmtId="0" fontId="0" fillId="7" borderId="34" xfId="0" applyFont="1" applyFill="1" applyBorder="1" applyAlignment="1">
      <alignment/>
    </xf>
    <xf numFmtId="0" fontId="0" fillId="7" borderId="50" xfId="0" applyFont="1" applyFill="1" applyBorder="1" applyAlignment="1">
      <alignment/>
    </xf>
    <xf numFmtId="0" fontId="9" fillId="7" borderId="49" xfId="0" applyFont="1" applyFill="1" applyBorder="1" applyAlignment="1">
      <alignment/>
    </xf>
    <xf numFmtId="0" fontId="0" fillId="6" borderId="51" xfId="0" applyFill="1" applyBorder="1" applyAlignment="1">
      <alignment/>
    </xf>
    <xf numFmtId="0" fontId="9" fillId="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7" borderId="19" xfId="0" applyFill="1" applyBorder="1" applyAlignment="1">
      <alignment/>
    </xf>
    <xf numFmtId="0" fontId="1" fillId="7" borderId="19" xfId="0" applyFont="1" applyFill="1" applyBorder="1" applyAlignment="1">
      <alignment horizontal="center"/>
    </xf>
    <xf numFmtId="3" fontId="0" fillId="38" borderId="11" xfId="0" applyNumberFormat="1" applyFill="1" applyBorder="1" applyAlignment="1">
      <alignment horizontal="center"/>
    </xf>
    <xf numFmtId="3" fontId="0" fillId="38" borderId="15" xfId="0" applyNumberFormat="1" applyFill="1" applyBorder="1" applyAlignment="1">
      <alignment horizontal="center"/>
    </xf>
    <xf numFmtId="0" fontId="0" fillId="38" borderId="52" xfId="0" applyFill="1" applyBorder="1" applyAlignment="1">
      <alignment/>
    </xf>
    <xf numFmtId="0" fontId="0" fillId="38" borderId="53" xfId="0" applyFill="1" applyBorder="1" applyAlignment="1">
      <alignment horizontal="center"/>
    </xf>
    <xf numFmtId="0" fontId="0" fillId="38" borderId="45" xfId="0" applyFill="1" applyBorder="1" applyAlignment="1">
      <alignment/>
    </xf>
    <xf numFmtId="38" fontId="0" fillId="38" borderId="18" xfId="0" applyNumberFormat="1" applyFont="1" applyFill="1" applyBorder="1" applyAlignment="1">
      <alignment/>
    </xf>
    <xf numFmtId="38" fontId="0" fillId="38" borderId="34" xfId="0" applyNumberFormat="1" applyFont="1" applyFill="1" applyBorder="1" applyAlignment="1">
      <alignment/>
    </xf>
    <xf numFmtId="38" fontId="0" fillId="38" borderId="34" xfId="0" applyNumberFormat="1" applyFont="1" applyFill="1" applyBorder="1" applyAlignment="1">
      <alignment/>
    </xf>
    <xf numFmtId="38" fontId="0" fillId="38" borderId="18" xfId="0" applyNumberFormat="1" applyFont="1" applyFill="1" applyBorder="1" applyAlignment="1">
      <alignment/>
    </xf>
    <xf numFmtId="38" fontId="0" fillId="38" borderId="38" xfId="0" applyNumberFormat="1" applyFont="1" applyFill="1" applyBorder="1" applyAlignment="1">
      <alignment/>
    </xf>
    <xf numFmtId="182" fontId="1" fillId="38" borderId="54" xfId="53" applyNumberFormat="1" applyFont="1" applyFill="1" applyBorder="1" applyAlignment="1">
      <alignment/>
    </xf>
    <xf numFmtId="0" fontId="85" fillId="0" borderId="0" xfId="0" applyFont="1" applyAlignment="1">
      <alignment horizontal="center"/>
    </xf>
    <xf numFmtId="3" fontId="86" fillId="38" borderId="11" xfId="0" applyNumberFormat="1" applyFont="1" applyFill="1" applyBorder="1" applyAlignment="1">
      <alignment horizontal="center"/>
    </xf>
    <xf numFmtId="3" fontId="86" fillId="38" borderId="15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87" fillId="0" borderId="0" xfId="0" applyFont="1" applyAlignment="1">
      <alignment/>
    </xf>
    <xf numFmtId="40" fontId="0" fillId="0" borderId="14" xfId="0" applyNumberFormat="1" applyFont="1" applyFill="1" applyBorder="1" applyAlignment="1">
      <alignment/>
    </xf>
    <xf numFmtId="38" fontId="0" fillId="38" borderId="38" xfId="0" applyNumberFormat="1" applyFont="1" applyFill="1" applyBorder="1" applyAlignment="1">
      <alignment/>
    </xf>
    <xf numFmtId="38" fontId="0" fillId="0" borderId="37" xfId="0" applyNumberFormat="1" applyFont="1" applyFill="1" applyBorder="1" applyAlignment="1">
      <alignment/>
    </xf>
    <xf numFmtId="38" fontId="0" fillId="0" borderId="38" xfId="0" applyNumberFormat="1" applyFont="1" applyFill="1" applyBorder="1" applyAlignment="1">
      <alignment/>
    </xf>
    <xf numFmtId="38" fontId="0" fillId="38" borderId="33" xfId="0" applyNumberFormat="1" applyFont="1" applyFill="1" applyBorder="1" applyAlignment="1">
      <alignment/>
    </xf>
    <xf numFmtId="38" fontId="0" fillId="0" borderId="32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38" borderId="36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40" fontId="88" fillId="0" borderId="19" xfId="0" applyNumberFormat="1" applyFont="1" applyFill="1" applyBorder="1" applyAlignment="1">
      <alignment/>
    </xf>
    <xf numFmtId="40" fontId="88" fillId="0" borderId="19" xfId="0" applyNumberFormat="1" applyFont="1" applyFill="1" applyBorder="1" applyAlignment="1" quotePrefix="1">
      <alignment/>
    </xf>
    <xf numFmtId="0" fontId="0" fillId="7" borderId="16" xfId="0" applyFill="1" applyBorder="1" applyAlignment="1">
      <alignment horizontal="center" vertical="center"/>
    </xf>
    <xf numFmtId="0" fontId="0" fillId="7" borderId="19" xfId="0" applyFill="1" applyBorder="1" applyAlignment="1">
      <alignment horizontal="right"/>
    </xf>
    <xf numFmtId="0" fontId="0" fillId="6" borderId="20" xfId="0" applyFill="1" applyBorder="1" applyAlignment="1">
      <alignment horizontal="center"/>
    </xf>
    <xf numFmtId="0" fontId="11" fillId="7" borderId="15" xfId="0" applyFont="1" applyFill="1" applyBorder="1" applyAlignment="1">
      <alignment/>
    </xf>
    <xf numFmtId="0" fontId="0" fillId="34" borderId="35" xfId="0" applyFill="1" applyBorder="1" applyAlignment="1">
      <alignment/>
    </xf>
    <xf numFmtId="0" fontId="4" fillId="0" borderId="13" xfId="0" applyFont="1" applyBorder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16" xfId="0" applyFont="1" applyBorder="1" applyAlignment="1" quotePrefix="1">
      <alignment horizontal="left"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9" xfId="0" applyFont="1" applyBorder="1" applyAlignment="1" quotePrefix="1">
      <alignment horizontal="left" vertical="center"/>
    </xf>
    <xf numFmtId="0" fontId="23" fillId="0" borderId="19" xfId="0" applyFont="1" applyBorder="1" applyAlignment="1" quotePrefix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24" fillId="0" borderId="19" xfId="0" applyFont="1" applyBorder="1" applyAlignment="1" quotePrefix="1">
      <alignment horizontal="left" vertical="center"/>
    </xf>
    <xf numFmtId="0" fontId="21" fillId="0" borderId="19" xfId="0" applyFont="1" applyBorder="1" applyAlignment="1" quotePrefix="1">
      <alignment horizontal="left" vertical="center"/>
    </xf>
    <xf numFmtId="0" fontId="21" fillId="0" borderId="14" xfId="0" applyFont="1" applyBorder="1" applyAlignment="1" quotePrefix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18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Continuous" vertical="center"/>
    </xf>
    <xf numFmtId="0" fontId="25" fillId="0" borderId="52" xfId="0" applyFont="1" applyBorder="1" applyAlignment="1" quotePrefix="1">
      <alignment horizontal="left" vertical="center"/>
    </xf>
    <xf numFmtId="0" fontId="25" fillId="0" borderId="53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0" fontId="25" fillId="0" borderId="0" xfId="0" applyFont="1" applyAlignment="1" quotePrefix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5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56" xfId="0" applyFont="1" applyBorder="1" applyAlignment="1">
      <alignment vertical="center"/>
    </xf>
    <xf numFmtId="3" fontId="25" fillId="0" borderId="11" xfId="0" applyNumberFormat="1" applyFont="1" applyBorder="1" applyAlignment="1">
      <alignment horizontal="center" vertical="center"/>
    </xf>
    <xf numFmtId="0" fontId="25" fillId="0" borderId="56" xfId="0" applyFont="1" applyBorder="1" applyAlignment="1">
      <alignment horizontal="left" vertical="center"/>
    </xf>
    <xf numFmtId="3" fontId="25" fillId="0" borderId="30" xfId="0" applyNumberFormat="1" applyFont="1" applyBorder="1" applyAlignment="1">
      <alignment horizontal="center" vertical="center"/>
    </xf>
    <xf numFmtId="0" fontId="25" fillId="0" borderId="55" xfId="0" applyFont="1" applyBorder="1" applyAlignment="1" quotePrefix="1">
      <alignment horizontal="left" vertical="center"/>
    </xf>
    <xf numFmtId="197" fontId="25" fillId="0" borderId="0" xfId="0" applyNumberFormat="1" applyFont="1" applyAlignment="1">
      <alignment vertical="center"/>
    </xf>
    <xf numFmtId="0" fontId="27" fillId="0" borderId="0" xfId="0" applyFont="1" applyAlignment="1" quotePrefix="1">
      <alignment horizontal="left" vertical="center"/>
    </xf>
    <xf numFmtId="0" fontId="27" fillId="0" borderId="0" xfId="0" applyFont="1" applyAlignment="1">
      <alignment horizontal="left" vertical="center"/>
    </xf>
    <xf numFmtId="182" fontId="25" fillId="0" borderId="45" xfId="53" applyNumberFormat="1" applyFont="1" applyBorder="1" applyAlignment="1">
      <alignment vertical="center"/>
    </xf>
    <xf numFmtId="0" fontId="25" fillId="0" borderId="56" xfId="0" applyFont="1" applyBorder="1" applyAlignment="1" quotePrefix="1">
      <alignment horizontal="left" vertical="center"/>
    </xf>
    <xf numFmtId="186" fontId="25" fillId="0" borderId="11" xfId="0" applyNumberFormat="1" applyFont="1" applyBorder="1" applyAlignment="1">
      <alignment horizontal="center" vertical="center"/>
    </xf>
    <xf numFmtId="186" fontId="0" fillId="0" borderId="11" xfId="52" applyNumberFormat="1" applyBorder="1" applyAlignment="1">
      <alignment horizontal="center"/>
      <protection/>
    </xf>
    <xf numFmtId="0" fontId="89" fillId="39" borderId="55" xfId="0" applyFont="1" applyFill="1" applyBorder="1" applyAlignment="1">
      <alignment vertical="center"/>
    </xf>
    <xf numFmtId="186" fontId="89" fillId="39" borderId="30" xfId="0" applyNumberFormat="1" applyFont="1" applyFill="1" applyBorder="1" applyAlignment="1">
      <alignment horizontal="center" vertical="center"/>
    </xf>
    <xf numFmtId="0" fontId="89" fillId="39" borderId="30" xfId="0" applyFont="1" applyFill="1" applyBorder="1" applyAlignment="1">
      <alignment vertical="center"/>
    </xf>
    <xf numFmtId="184" fontId="89" fillId="39" borderId="30" xfId="0" applyNumberFormat="1" applyFont="1" applyFill="1" applyBorder="1" applyAlignment="1">
      <alignment vertical="center"/>
    </xf>
    <xf numFmtId="0" fontId="89" fillId="39" borderId="57" xfId="0" applyFont="1" applyFill="1" applyBorder="1" applyAlignment="1" quotePrefix="1">
      <alignment horizontal="left" vertical="center"/>
    </xf>
    <xf numFmtId="2" fontId="89" fillId="39" borderId="55" xfId="0" applyNumberFormat="1" applyFont="1" applyFill="1" applyBorder="1" applyAlignment="1">
      <alignment vertical="center"/>
    </xf>
    <xf numFmtId="0" fontId="89" fillId="39" borderId="46" xfId="0" applyFont="1" applyFill="1" applyBorder="1" applyAlignment="1">
      <alignment vertical="center"/>
    </xf>
    <xf numFmtId="191" fontId="89" fillId="39" borderId="58" xfId="0" applyNumberFormat="1" applyFont="1" applyFill="1" applyBorder="1" applyAlignment="1">
      <alignment vertical="center"/>
    </xf>
    <xf numFmtId="0" fontId="25" fillId="0" borderId="0" xfId="0" applyFont="1" applyAlignment="1" quotePrefix="1">
      <alignment horizontal="left" vertical="center"/>
    </xf>
    <xf numFmtId="0" fontId="25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89" fillId="39" borderId="48" xfId="0" applyFont="1" applyFill="1" applyBorder="1" applyAlignment="1">
      <alignment vertical="center"/>
    </xf>
    <xf numFmtId="182" fontId="89" fillId="39" borderId="59" xfId="53" applyNumberFormat="1" applyFont="1" applyFill="1" applyBorder="1" applyAlignment="1">
      <alignment vertical="center"/>
    </xf>
    <xf numFmtId="186" fontId="0" fillId="0" borderId="56" xfId="52" applyNumberFormat="1" applyBorder="1" applyAlignment="1">
      <alignment horizontal="center"/>
      <protection/>
    </xf>
    <xf numFmtId="0" fontId="89" fillId="40" borderId="55" xfId="0" applyFont="1" applyFill="1" applyBorder="1" applyAlignment="1">
      <alignment horizontal="center" vertical="center"/>
    </xf>
    <xf numFmtId="0" fontId="89" fillId="40" borderId="30" xfId="0" applyFont="1" applyFill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186" fontId="25" fillId="0" borderId="61" xfId="0" applyNumberFormat="1" applyFont="1" applyBorder="1" applyAlignment="1">
      <alignment horizontal="center" vertical="center"/>
    </xf>
    <xf numFmtId="186" fontId="0" fillId="0" borderId="61" xfId="52" applyNumberFormat="1" applyBorder="1" applyAlignment="1">
      <alignment horizontal="center"/>
      <protection/>
    </xf>
    <xf numFmtId="0" fontId="25" fillId="0" borderId="60" xfId="0" applyFont="1" applyBorder="1" applyAlignment="1" quotePrefix="1">
      <alignment horizontal="left" vertical="center"/>
    </xf>
    <xf numFmtId="182" fontId="25" fillId="38" borderId="45" xfId="53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/>
    </xf>
    <xf numFmtId="38" fontId="0" fillId="0" borderId="62" xfId="0" applyNumberFormat="1" applyFont="1" applyFill="1" applyBorder="1" applyAlignment="1">
      <alignment/>
    </xf>
    <xf numFmtId="38" fontId="0" fillId="0" borderId="32" xfId="0" applyNumberFormat="1" applyFont="1" applyFill="1" applyBorder="1" applyAlignment="1">
      <alignment/>
    </xf>
    <xf numFmtId="38" fontId="0" fillId="0" borderId="55" xfId="0" applyNumberFormat="1" applyFont="1" applyFill="1" applyBorder="1" applyAlignment="1">
      <alignment/>
    </xf>
    <xf numFmtId="38" fontId="0" fillId="0" borderId="30" xfId="0" applyNumberFormat="1" applyFont="1" applyFill="1" applyBorder="1" applyAlignment="1">
      <alignment/>
    </xf>
    <xf numFmtId="38" fontId="0" fillId="0" borderId="63" xfId="0" applyNumberFormat="1" applyFont="1" applyFill="1" applyBorder="1" applyAlignment="1">
      <alignment/>
    </xf>
    <xf numFmtId="38" fontId="0" fillId="0" borderId="42" xfId="0" applyNumberFormat="1" applyFont="1" applyFill="1" applyBorder="1" applyAlignment="1">
      <alignment/>
    </xf>
    <xf numFmtId="0" fontId="90" fillId="0" borderId="52" xfId="0" applyFont="1" applyBorder="1" applyAlignment="1">
      <alignment horizontal="center" vertical="center"/>
    </xf>
    <xf numFmtId="0" fontId="91" fillId="0" borderId="53" xfId="0" applyFont="1" applyBorder="1" applyAlignment="1">
      <alignment horizontal="center" vertical="center"/>
    </xf>
    <xf numFmtId="0" fontId="91" fillId="0" borderId="45" xfId="0" applyFont="1" applyBorder="1" applyAlignment="1">
      <alignment horizontal="center" vertical="center"/>
    </xf>
    <xf numFmtId="0" fontId="26" fillId="0" borderId="52" xfId="0" applyFont="1" applyBorder="1" applyAlignment="1" quotePrefix="1">
      <alignment horizontal="left" vertical="center" wrapText="1"/>
    </xf>
    <xf numFmtId="0" fontId="0" fillId="0" borderId="53" xfId="0" applyBorder="1" applyAlignment="1">
      <alignment vertical="center"/>
    </xf>
    <xf numFmtId="0" fontId="0" fillId="0" borderId="45" xfId="0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53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0" fontId="92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</xdr:row>
      <xdr:rowOff>28575</xdr:rowOff>
    </xdr:from>
    <xdr:to>
      <xdr:col>9</xdr:col>
      <xdr:colOff>66675</xdr:colOff>
      <xdr:row>3</xdr:row>
      <xdr:rowOff>123825</xdr:rowOff>
    </xdr:to>
    <xdr:sp>
      <xdr:nvSpPr>
        <xdr:cNvPr id="1" name="Rectangle 4"/>
        <xdr:cNvSpPr>
          <a:spLocks/>
        </xdr:cNvSpPr>
      </xdr:nvSpPr>
      <xdr:spPr>
        <a:xfrm>
          <a:off x="1295400" y="190500"/>
          <a:ext cx="5762625" cy="561975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2524125</xdr:colOff>
      <xdr:row>4</xdr:row>
      <xdr:rowOff>9525</xdr:rowOff>
    </xdr:from>
    <xdr:to>
      <xdr:col>14</xdr:col>
      <xdr:colOff>762000</xdr:colOff>
      <xdr:row>5</xdr:row>
      <xdr:rowOff>38100</xdr:rowOff>
    </xdr:to>
    <xdr:sp>
      <xdr:nvSpPr>
        <xdr:cNvPr id="2" name="Connecteur droit avec flèche 5"/>
        <xdr:cNvSpPr>
          <a:spLocks/>
        </xdr:cNvSpPr>
      </xdr:nvSpPr>
      <xdr:spPr>
        <a:xfrm>
          <a:off x="11639550" y="809625"/>
          <a:ext cx="1762125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628650</xdr:colOff>
      <xdr:row>3</xdr:row>
      <xdr:rowOff>142875</xdr:rowOff>
    </xdr:from>
    <xdr:to>
      <xdr:col>10</xdr:col>
      <xdr:colOff>9525</xdr:colOff>
      <xdr:row>27</xdr:row>
      <xdr:rowOff>95250</xdr:rowOff>
    </xdr:to>
    <xdr:sp>
      <xdr:nvSpPr>
        <xdr:cNvPr id="3" name="Connecteur droit avec flèche 6"/>
        <xdr:cNvSpPr>
          <a:spLocks/>
        </xdr:cNvSpPr>
      </xdr:nvSpPr>
      <xdr:spPr>
        <a:xfrm rot="16200000" flipH="1">
          <a:off x="7620000" y="771525"/>
          <a:ext cx="9525" cy="392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200025</xdr:colOff>
      <xdr:row>28</xdr:row>
      <xdr:rowOff>123825</xdr:rowOff>
    </xdr:from>
    <xdr:to>
      <xdr:col>12</xdr:col>
      <xdr:colOff>28575</xdr:colOff>
      <xdr:row>42</xdr:row>
      <xdr:rowOff>9525</xdr:rowOff>
    </xdr:to>
    <xdr:sp>
      <xdr:nvSpPr>
        <xdr:cNvPr id="4" name="Flèche courbée vers la droite 4"/>
        <xdr:cNvSpPr>
          <a:spLocks/>
        </xdr:cNvSpPr>
      </xdr:nvSpPr>
      <xdr:spPr>
        <a:xfrm>
          <a:off x="8477250" y="4886325"/>
          <a:ext cx="666750" cy="2171700"/>
        </a:xfrm>
        <a:prstGeom prst="curvedRightArrow">
          <a:avLst>
            <a:gd name="adj1" fmla="val 35962"/>
            <a:gd name="adj2" fmla="val 46490"/>
            <a:gd name="adj3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0"/>
  <sheetViews>
    <sheetView showGridLines="0" tabSelected="1" zoomScalePageLayoutView="0" workbookViewId="0" topLeftCell="A55">
      <selection activeCell="N72" sqref="N72"/>
    </sheetView>
  </sheetViews>
  <sheetFormatPr defaultColWidth="11.00390625" defaultRowHeight="12.75"/>
  <cols>
    <col min="1" max="1" width="4.00390625" style="0" customWidth="1"/>
    <col min="2" max="2" width="30.00390625" style="0" customWidth="1"/>
    <col min="3" max="10" width="8.25390625" style="0" customWidth="1"/>
    <col min="11" max="11" width="8.625" style="0" customWidth="1"/>
    <col min="13" max="13" width="35.25390625" style="0" customWidth="1"/>
  </cols>
  <sheetData>
    <row r="2" spans="3:12" ht="12.75">
      <c r="C2" s="7"/>
      <c r="D2" s="7"/>
      <c r="E2" s="7"/>
      <c r="F2" s="7"/>
      <c r="G2" s="7"/>
      <c r="H2" s="7"/>
      <c r="L2" s="163" t="s">
        <v>110</v>
      </c>
    </row>
    <row r="3" spans="2:11" ht="24" thickBot="1">
      <c r="B3" s="76" t="s">
        <v>0</v>
      </c>
      <c r="C3" s="10"/>
      <c r="D3" s="10"/>
      <c r="E3" s="10"/>
      <c r="F3" s="10"/>
      <c r="G3" s="10"/>
      <c r="H3" s="10"/>
      <c r="I3" s="3"/>
      <c r="J3" s="3"/>
      <c r="K3" s="3"/>
    </row>
    <row r="4" spans="3:14" ht="13.5" thickBot="1">
      <c r="C4" s="7"/>
      <c r="D4" s="7"/>
      <c r="E4" s="7"/>
      <c r="F4" s="7"/>
      <c r="G4" s="7"/>
      <c r="H4" s="7"/>
      <c r="L4" s="151"/>
      <c r="M4" s="152" t="s">
        <v>107</v>
      </c>
      <c r="N4" s="153"/>
    </row>
    <row r="5" ht="12.75">
      <c r="B5" s="1" t="s">
        <v>81</v>
      </c>
    </row>
    <row r="6" spans="2:15" ht="13.5" thickBot="1">
      <c r="B6" s="2"/>
      <c r="K6" s="146"/>
      <c r="O6" s="146"/>
    </row>
    <row r="7" spans="2:10" ht="12.75">
      <c r="B7" s="24" t="s">
        <v>3</v>
      </c>
      <c r="C7" s="71" t="s">
        <v>63</v>
      </c>
      <c r="D7" s="71"/>
      <c r="E7" s="25"/>
      <c r="F7" s="26" t="s">
        <v>4</v>
      </c>
      <c r="G7" s="25"/>
      <c r="H7" s="25"/>
      <c r="I7" s="71">
        <v>1125608</v>
      </c>
      <c r="J7" s="27"/>
    </row>
    <row r="8" spans="2:13" ht="12.75">
      <c r="B8" s="28" t="s">
        <v>8</v>
      </c>
      <c r="C8" s="74" t="s">
        <v>64</v>
      </c>
      <c r="D8" s="72"/>
      <c r="E8" s="29"/>
      <c r="F8" s="30" t="s">
        <v>83</v>
      </c>
      <c r="G8" s="29"/>
      <c r="H8" s="29"/>
      <c r="I8" s="72">
        <v>1600</v>
      </c>
      <c r="J8" s="31" t="s">
        <v>82</v>
      </c>
      <c r="M8" s="1" t="s">
        <v>79</v>
      </c>
    </row>
    <row r="9" spans="2:15" ht="13.5" thickBot="1">
      <c r="B9" s="32"/>
      <c r="C9" s="33"/>
      <c r="D9" s="34"/>
      <c r="E9" s="34"/>
      <c r="F9" s="35" t="s">
        <v>72</v>
      </c>
      <c r="G9" s="34"/>
      <c r="H9" s="34"/>
      <c r="I9" s="73" t="s">
        <v>65</v>
      </c>
      <c r="J9" s="36"/>
      <c r="O9" s="4"/>
    </row>
    <row r="10" spans="3:13" ht="12.75">
      <c r="C10" s="20"/>
      <c r="F10" s="21"/>
      <c r="M10" s="2" t="s">
        <v>73</v>
      </c>
    </row>
    <row r="11" spans="2:13" ht="13.5" thickBot="1">
      <c r="B11" s="1" t="s">
        <v>12</v>
      </c>
      <c r="M11" s="2"/>
    </row>
    <row r="12" spans="2:24" s="14" customFormat="1" ht="13.5" thickBot="1">
      <c r="B12" s="2"/>
      <c r="C12"/>
      <c r="D12"/>
      <c r="E12"/>
      <c r="F12"/>
      <c r="G12"/>
      <c r="H12"/>
      <c r="I12"/>
      <c r="J12"/>
      <c r="K12"/>
      <c r="L12"/>
      <c r="M12" s="45" t="s">
        <v>75</v>
      </c>
      <c r="N12" s="62" t="s">
        <v>1</v>
      </c>
      <c r="O12" s="63"/>
      <c r="P12" s="60" t="s">
        <v>2</v>
      </c>
      <c r="Q12" s="46" t="s">
        <v>2</v>
      </c>
      <c r="R12" s="46" t="s">
        <v>2</v>
      </c>
      <c r="S12" s="46" t="s">
        <v>2</v>
      </c>
      <c r="T12" s="46" t="s">
        <v>2</v>
      </c>
      <c r="U12" s="46" t="s">
        <v>2</v>
      </c>
      <c r="V12" s="46" t="s">
        <v>2</v>
      </c>
      <c r="W12" s="47" t="s">
        <v>2</v>
      </c>
      <c r="X12"/>
    </row>
    <row r="13" spans="2:23" s="14" customFormat="1" ht="13.5" thickBot="1">
      <c r="B13" s="37" t="s">
        <v>68</v>
      </c>
      <c r="C13" s="25"/>
      <c r="D13" s="25"/>
      <c r="E13" s="25"/>
      <c r="F13" s="25"/>
      <c r="G13" s="25"/>
      <c r="H13" s="25"/>
      <c r="I13" s="25"/>
      <c r="J13" s="27"/>
      <c r="K13"/>
      <c r="L13"/>
      <c r="M13" s="48"/>
      <c r="N13" s="64" t="s">
        <v>6</v>
      </c>
      <c r="O13" s="65" t="s">
        <v>7</v>
      </c>
      <c r="P13" s="61">
        <v>1</v>
      </c>
      <c r="Q13" s="49">
        <v>2</v>
      </c>
      <c r="R13" s="49">
        <v>3</v>
      </c>
      <c r="S13" s="49">
        <v>4</v>
      </c>
      <c r="T13" s="49">
        <v>5</v>
      </c>
      <c r="U13" s="49">
        <v>6</v>
      </c>
      <c r="V13" s="49">
        <v>7</v>
      </c>
      <c r="W13" s="50">
        <v>8</v>
      </c>
    </row>
    <row r="14" spans="2:23" s="14" customFormat="1" ht="12.75">
      <c r="B14" s="147"/>
      <c r="C14" s="132" t="s">
        <v>99</v>
      </c>
      <c r="D14" s="133"/>
      <c r="E14" s="133"/>
      <c r="F14" s="133">
        <f>50*21</f>
        <v>1050</v>
      </c>
      <c r="G14" s="134" t="s">
        <v>98</v>
      </c>
      <c r="H14" s="135" t="s">
        <v>101</v>
      </c>
      <c r="I14" s="136"/>
      <c r="J14" s="141"/>
      <c r="M14" s="51" t="s">
        <v>9</v>
      </c>
      <c r="N14" s="68" t="s">
        <v>10</v>
      </c>
      <c r="O14" s="154"/>
      <c r="P14" s="97">
        <v>0</v>
      </c>
      <c r="Q14" s="97">
        <v>0</v>
      </c>
      <c r="R14" s="97">
        <v>0</v>
      </c>
      <c r="S14" s="97">
        <v>0</v>
      </c>
      <c r="T14" s="97">
        <v>0</v>
      </c>
      <c r="U14" s="97">
        <v>0</v>
      </c>
      <c r="V14" s="97">
        <v>0</v>
      </c>
      <c r="W14" s="98">
        <v>0</v>
      </c>
    </row>
    <row r="15" spans="2:23" s="14" customFormat="1" ht="12.75">
      <c r="B15" s="148" t="s">
        <v>108</v>
      </c>
      <c r="C15" s="144" t="s">
        <v>100</v>
      </c>
      <c r="D15" s="75"/>
      <c r="E15" s="75"/>
      <c r="F15" s="75">
        <v>0</v>
      </c>
      <c r="G15" s="29" t="s">
        <v>98</v>
      </c>
      <c r="H15" s="145" t="s">
        <v>102</v>
      </c>
      <c r="I15" s="39"/>
      <c r="J15" s="40"/>
      <c r="M15" s="52"/>
      <c r="N15" s="69" t="s">
        <v>11</v>
      </c>
      <c r="O15" s="155"/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100">
        <v>0</v>
      </c>
    </row>
    <row r="16" spans="2:23" s="14" customFormat="1" ht="12.75">
      <c r="B16" s="38"/>
      <c r="C16" s="144"/>
      <c r="D16" s="75"/>
      <c r="E16" s="75"/>
      <c r="F16" s="75"/>
      <c r="G16" s="29" t="s">
        <v>98</v>
      </c>
      <c r="H16" s="145" t="s">
        <v>105</v>
      </c>
      <c r="I16" s="39"/>
      <c r="J16" s="40"/>
      <c r="M16" s="52"/>
      <c r="N16" s="69" t="s">
        <v>13</v>
      </c>
      <c r="O16" s="155"/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100">
        <v>0</v>
      </c>
    </row>
    <row r="17" spans="2:23" s="14" customFormat="1" ht="12.75">
      <c r="B17" s="38"/>
      <c r="C17" s="144"/>
      <c r="D17" s="75"/>
      <c r="E17" s="75"/>
      <c r="F17" s="75"/>
      <c r="G17" s="139" t="s">
        <v>98</v>
      </c>
      <c r="H17" s="145" t="s">
        <v>105</v>
      </c>
      <c r="I17" s="39"/>
      <c r="J17" s="40"/>
      <c r="M17" s="52"/>
      <c r="N17" s="69" t="s">
        <v>14</v>
      </c>
      <c r="O17" s="155"/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100">
        <v>0</v>
      </c>
    </row>
    <row r="18" spans="1:24" ht="12.75">
      <c r="A18" s="14"/>
      <c r="B18" s="147"/>
      <c r="C18" s="132" t="s">
        <v>67</v>
      </c>
      <c r="D18" s="133"/>
      <c r="E18" s="133"/>
      <c r="F18" s="133">
        <v>100</v>
      </c>
      <c r="G18" s="134" t="s">
        <v>98</v>
      </c>
      <c r="H18" s="135" t="s">
        <v>103</v>
      </c>
      <c r="I18" s="136"/>
      <c r="J18" s="141"/>
      <c r="K18" s="14"/>
      <c r="L18" s="14"/>
      <c r="M18" s="52"/>
      <c r="N18" s="69" t="s">
        <v>15</v>
      </c>
      <c r="O18" s="155"/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100">
        <v>0</v>
      </c>
      <c r="X18" s="14"/>
    </row>
    <row r="19" spans="2:23" ht="13.5" thickBot="1">
      <c r="B19" s="148" t="s">
        <v>109</v>
      </c>
      <c r="C19" s="144" t="s">
        <v>69</v>
      </c>
      <c r="D19" s="75"/>
      <c r="E19" s="75"/>
      <c r="F19" s="75">
        <v>30</v>
      </c>
      <c r="G19" s="29" t="s">
        <v>98</v>
      </c>
      <c r="H19" s="145" t="s">
        <v>104</v>
      </c>
      <c r="I19" s="39"/>
      <c r="J19" s="40"/>
      <c r="K19" s="14"/>
      <c r="L19" s="14"/>
      <c r="M19" s="165"/>
      <c r="N19" s="70" t="s">
        <v>16</v>
      </c>
      <c r="O19" s="166"/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8">
        <v>0</v>
      </c>
    </row>
    <row r="20" spans="1:24" s="4" customFormat="1" ht="12.75">
      <c r="A20"/>
      <c r="B20" s="28"/>
      <c r="C20" s="144"/>
      <c r="D20" s="75"/>
      <c r="E20" s="75"/>
      <c r="F20" s="75"/>
      <c r="G20" s="29" t="s">
        <v>98</v>
      </c>
      <c r="H20" s="145" t="s">
        <v>105</v>
      </c>
      <c r="I20" s="39"/>
      <c r="J20" s="40"/>
      <c r="K20" s="14"/>
      <c r="L20"/>
      <c r="M20" s="56" t="s">
        <v>112</v>
      </c>
      <c r="N20" s="68" t="s">
        <v>10</v>
      </c>
      <c r="O20" s="169"/>
      <c r="P20" s="170">
        <f>+$O20/3</f>
        <v>0</v>
      </c>
      <c r="Q20" s="170">
        <f>+$O20/3</f>
        <v>0</v>
      </c>
      <c r="R20" s="170">
        <f>+$O20/3</f>
        <v>0</v>
      </c>
      <c r="S20" s="170"/>
      <c r="T20" s="170"/>
      <c r="U20" s="170"/>
      <c r="V20" s="170"/>
      <c r="W20" s="171"/>
      <c r="X20"/>
    </row>
    <row r="21" spans="1:24" ht="12.75">
      <c r="A21" s="4"/>
      <c r="B21" s="28"/>
      <c r="C21" s="137"/>
      <c r="D21" s="138"/>
      <c r="E21" s="138"/>
      <c r="F21" s="138"/>
      <c r="G21" s="139" t="s">
        <v>98</v>
      </c>
      <c r="H21" s="143" t="s">
        <v>105</v>
      </c>
      <c r="I21" s="140"/>
      <c r="J21" s="142"/>
      <c r="K21" s="14"/>
      <c r="M21" s="56" t="s">
        <v>113</v>
      </c>
      <c r="N21" s="69" t="s">
        <v>11</v>
      </c>
      <c r="O21" s="172"/>
      <c r="P21" s="173"/>
      <c r="Q21" s="173">
        <f>+$O21/3</f>
        <v>0</v>
      </c>
      <c r="R21" s="173">
        <f>+$O21/3</f>
        <v>0</v>
      </c>
      <c r="S21" s="173">
        <f>+$O21/3</f>
        <v>0</v>
      </c>
      <c r="T21" s="173"/>
      <c r="U21" s="173"/>
      <c r="V21" s="173"/>
      <c r="W21" s="174"/>
      <c r="X21" s="4"/>
    </row>
    <row r="22" spans="2:23" ht="12.75">
      <c r="B22" s="28"/>
      <c r="C22" s="29"/>
      <c r="D22" s="39"/>
      <c r="E22" s="39"/>
      <c r="F22" s="39"/>
      <c r="G22" s="29"/>
      <c r="H22" s="145"/>
      <c r="I22" s="39"/>
      <c r="J22" s="40"/>
      <c r="K22" s="14"/>
      <c r="L22" s="4"/>
      <c r="M22" s="53"/>
      <c r="N22" s="69" t="s">
        <v>13</v>
      </c>
      <c r="O22" s="172"/>
      <c r="P22" s="173"/>
      <c r="Q22" s="173"/>
      <c r="R22" s="173">
        <f>+$O22/3</f>
        <v>0</v>
      </c>
      <c r="S22" s="173">
        <f>+$O22/3</f>
        <v>0</v>
      </c>
      <c r="T22" s="173">
        <f>+$O22/3</f>
        <v>0</v>
      </c>
      <c r="U22" s="173"/>
      <c r="V22" s="173"/>
      <c r="W22" s="174"/>
    </row>
    <row r="23" spans="2:23" ht="12.75">
      <c r="B23" s="41" t="s">
        <v>106</v>
      </c>
      <c r="C23" s="39"/>
      <c r="D23" s="39"/>
      <c r="E23" s="39"/>
      <c r="F23" s="39"/>
      <c r="G23" s="39"/>
      <c r="H23" s="39"/>
      <c r="I23" s="39"/>
      <c r="J23" s="40"/>
      <c r="K23" s="14"/>
      <c r="M23" s="53"/>
      <c r="N23" s="69" t="s">
        <v>14</v>
      </c>
      <c r="O23" s="172"/>
      <c r="P23" s="173"/>
      <c r="Q23" s="173"/>
      <c r="R23" s="173"/>
      <c r="S23" s="173">
        <f>+$O23/3</f>
        <v>0</v>
      </c>
      <c r="T23" s="173">
        <f>+$O23/3</f>
        <v>0</v>
      </c>
      <c r="U23" s="173">
        <f>+$O23/3</f>
        <v>0</v>
      </c>
      <c r="V23" s="173"/>
      <c r="W23" s="174"/>
    </row>
    <row r="24" spans="2:23" ht="12.75">
      <c r="B24" s="28"/>
      <c r="C24" s="72" t="s">
        <v>66</v>
      </c>
      <c r="D24" s="75"/>
      <c r="E24" s="75"/>
      <c r="F24" s="75"/>
      <c r="G24" s="75"/>
      <c r="H24" s="75"/>
      <c r="I24" s="39"/>
      <c r="J24" s="40"/>
      <c r="K24" s="14"/>
      <c r="M24" s="53"/>
      <c r="N24" s="69" t="s">
        <v>15</v>
      </c>
      <c r="O24" s="172"/>
      <c r="P24" s="173"/>
      <c r="Q24" s="173"/>
      <c r="R24" s="173"/>
      <c r="S24" s="173"/>
      <c r="T24" s="173">
        <f>+$O24/3</f>
        <v>0</v>
      </c>
      <c r="U24" s="173">
        <f>+$O24/3</f>
        <v>0</v>
      </c>
      <c r="V24" s="173">
        <f>+$O24/3</f>
        <v>0</v>
      </c>
      <c r="W24" s="174"/>
    </row>
    <row r="25" spans="2:23" ht="13.5" thickBot="1">
      <c r="B25" s="42"/>
      <c r="C25" s="43"/>
      <c r="D25" s="43"/>
      <c r="E25" s="43"/>
      <c r="F25" s="43"/>
      <c r="G25" s="43"/>
      <c r="H25" s="43"/>
      <c r="I25" s="43"/>
      <c r="J25" s="44"/>
      <c r="K25" s="14"/>
      <c r="M25" s="53"/>
      <c r="N25" s="70" t="s">
        <v>16</v>
      </c>
      <c r="O25" s="166"/>
      <c r="P25" s="167"/>
      <c r="Q25" s="167"/>
      <c r="R25" s="167"/>
      <c r="S25" s="167"/>
      <c r="T25" s="167"/>
      <c r="U25" s="167">
        <f>+$O25/3</f>
        <v>0</v>
      </c>
      <c r="V25" s="167">
        <f>+$O25/3</f>
        <v>0</v>
      </c>
      <c r="W25" s="168">
        <f>+$O25/3</f>
        <v>0</v>
      </c>
    </row>
    <row r="26" spans="2:23" ht="13.5" thickBot="1">
      <c r="B26" s="164" t="s">
        <v>110</v>
      </c>
      <c r="M26" s="54" t="s">
        <v>17</v>
      </c>
      <c r="N26" s="68" t="s">
        <v>10</v>
      </c>
      <c r="O26" s="157"/>
      <c r="P26" s="103">
        <f aca="true" t="shared" si="0" ref="P26:W26">$O$26/20</f>
        <v>0</v>
      </c>
      <c r="Q26" s="103">
        <f t="shared" si="0"/>
        <v>0</v>
      </c>
      <c r="R26" s="103">
        <f t="shared" si="0"/>
        <v>0</v>
      </c>
      <c r="S26" s="103">
        <f t="shared" si="0"/>
        <v>0</v>
      </c>
      <c r="T26" s="103">
        <f t="shared" si="0"/>
        <v>0</v>
      </c>
      <c r="U26" s="103">
        <f t="shared" si="0"/>
        <v>0</v>
      </c>
      <c r="V26" s="103">
        <f t="shared" si="0"/>
        <v>0</v>
      </c>
      <c r="W26" s="104">
        <f t="shared" si="0"/>
        <v>0</v>
      </c>
    </row>
    <row r="27" spans="2:23" ht="12.75">
      <c r="B27" s="86" t="s">
        <v>74</v>
      </c>
      <c r="C27" s="79" t="s">
        <v>11</v>
      </c>
      <c r="D27" s="79" t="s">
        <v>13</v>
      </c>
      <c r="E27" s="79" t="s">
        <v>14</v>
      </c>
      <c r="F27" s="79" t="s">
        <v>15</v>
      </c>
      <c r="G27" s="79" t="s">
        <v>16</v>
      </c>
      <c r="H27" s="79" t="s">
        <v>20</v>
      </c>
      <c r="I27" s="79" t="s">
        <v>21</v>
      </c>
      <c r="J27" s="80" t="s">
        <v>22</v>
      </c>
      <c r="K27" s="4"/>
      <c r="M27" s="53" t="s">
        <v>18</v>
      </c>
      <c r="N27" s="69" t="s">
        <v>11</v>
      </c>
      <c r="O27" s="156"/>
      <c r="P27" s="101"/>
      <c r="Q27" s="101">
        <f aca="true" t="shared" si="1" ref="Q27:W27">$O$27/20</f>
        <v>0</v>
      </c>
      <c r="R27" s="101">
        <f t="shared" si="1"/>
        <v>0</v>
      </c>
      <c r="S27" s="101">
        <f t="shared" si="1"/>
        <v>0</v>
      </c>
      <c r="T27" s="101">
        <f t="shared" si="1"/>
        <v>0</v>
      </c>
      <c r="U27" s="101">
        <f t="shared" si="1"/>
        <v>0</v>
      </c>
      <c r="V27" s="101">
        <f t="shared" si="1"/>
        <v>0</v>
      </c>
      <c r="W27" s="102">
        <f t="shared" si="1"/>
        <v>0</v>
      </c>
    </row>
    <row r="28" spans="2:23" ht="12.75">
      <c r="B28" s="81"/>
      <c r="C28" s="5"/>
      <c r="D28" s="5"/>
      <c r="E28" s="5"/>
      <c r="F28" s="5"/>
      <c r="G28" s="5"/>
      <c r="H28" s="5"/>
      <c r="I28" s="5"/>
      <c r="J28" s="82"/>
      <c r="M28" s="53" t="s">
        <v>19</v>
      </c>
      <c r="N28" s="69" t="s">
        <v>13</v>
      </c>
      <c r="O28" s="156"/>
      <c r="P28" s="101"/>
      <c r="Q28" s="101"/>
      <c r="R28" s="101">
        <f aca="true" t="shared" si="2" ref="R28:W28">$O$28/20</f>
        <v>0</v>
      </c>
      <c r="S28" s="101">
        <f t="shared" si="2"/>
        <v>0</v>
      </c>
      <c r="T28" s="101">
        <f t="shared" si="2"/>
        <v>0</v>
      </c>
      <c r="U28" s="101">
        <f t="shared" si="2"/>
        <v>0</v>
      </c>
      <c r="V28" s="101">
        <f t="shared" si="2"/>
        <v>0</v>
      </c>
      <c r="W28" s="102">
        <f t="shared" si="2"/>
        <v>0</v>
      </c>
    </row>
    <row r="29" spans="2:23" ht="12.75">
      <c r="B29" s="87" t="s">
        <v>25</v>
      </c>
      <c r="C29" s="6"/>
      <c r="D29" s="6"/>
      <c r="E29" s="6"/>
      <c r="F29" s="6"/>
      <c r="G29" s="6"/>
      <c r="H29" s="6"/>
      <c r="I29" s="6"/>
      <c r="J29" s="23"/>
      <c r="M29" s="175" t="s">
        <v>115</v>
      </c>
      <c r="N29" s="69" t="s">
        <v>14</v>
      </c>
      <c r="O29" s="156"/>
      <c r="P29" s="101"/>
      <c r="Q29" s="101"/>
      <c r="R29" s="101"/>
      <c r="S29" s="101">
        <f>$O$29/20</f>
        <v>0</v>
      </c>
      <c r="T29" s="101">
        <f>$O$29/20</f>
        <v>0</v>
      </c>
      <c r="U29" s="101">
        <f>$O$29/20</f>
        <v>0</v>
      </c>
      <c r="V29" s="101">
        <f>$O$29/20</f>
        <v>0</v>
      </c>
      <c r="W29" s="102">
        <f>$O$29/20</f>
        <v>0</v>
      </c>
    </row>
    <row r="30" spans="2:23" ht="12.75">
      <c r="B30" s="12"/>
      <c r="C30" s="6"/>
      <c r="D30" s="6"/>
      <c r="E30" s="6"/>
      <c r="F30" s="6"/>
      <c r="G30" s="6"/>
      <c r="H30" s="6"/>
      <c r="I30" s="6"/>
      <c r="J30" s="23"/>
      <c r="M30" s="175" t="s">
        <v>114</v>
      </c>
      <c r="N30" s="69" t="s">
        <v>15</v>
      </c>
      <c r="O30" s="156"/>
      <c r="P30" s="101"/>
      <c r="Q30" s="101"/>
      <c r="R30" s="101"/>
      <c r="S30" s="101"/>
      <c r="T30" s="101">
        <f>$O$30/20</f>
        <v>0</v>
      </c>
      <c r="U30" s="101">
        <f>$O$30/20</f>
        <v>0</v>
      </c>
      <c r="V30" s="101">
        <f>$O$30/20</f>
        <v>0</v>
      </c>
      <c r="W30" s="102">
        <f>$O$30/20</f>
        <v>0</v>
      </c>
    </row>
    <row r="31" spans="2:23" ht="13.5" thickBot="1">
      <c r="B31" s="12" t="s">
        <v>28</v>
      </c>
      <c r="C31" s="9"/>
      <c r="D31" s="9"/>
      <c r="E31" s="9"/>
      <c r="F31" s="9"/>
      <c r="G31" s="9"/>
      <c r="H31" s="9"/>
      <c r="I31" s="9"/>
      <c r="J31" s="88"/>
      <c r="M31" s="52"/>
      <c r="N31" s="69" t="s">
        <v>16</v>
      </c>
      <c r="O31" s="155"/>
      <c r="P31" s="99"/>
      <c r="Q31" s="99"/>
      <c r="R31" s="99"/>
      <c r="S31" s="99"/>
      <c r="T31" s="99"/>
      <c r="U31" s="99">
        <f>$O$31/20</f>
        <v>0</v>
      </c>
      <c r="V31" s="99">
        <f>$O$31/20</f>
        <v>0</v>
      </c>
      <c r="W31" s="100">
        <f>$O$31/20</f>
        <v>0</v>
      </c>
    </row>
    <row r="32" spans="2:23" ht="12.75">
      <c r="B32" s="12"/>
      <c r="C32" s="9"/>
      <c r="D32" s="9"/>
      <c r="E32" s="9"/>
      <c r="F32" s="9"/>
      <c r="G32" s="9"/>
      <c r="H32" s="9"/>
      <c r="I32" s="9"/>
      <c r="J32" s="88"/>
      <c r="M32" s="51" t="s">
        <v>23</v>
      </c>
      <c r="N32" s="68" t="s">
        <v>10</v>
      </c>
      <c r="O32" s="154"/>
      <c r="P32" s="97">
        <f>O32</f>
        <v>0</v>
      </c>
      <c r="Q32" s="97">
        <v>0</v>
      </c>
      <c r="R32" s="97">
        <v>0</v>
      </c>
      <c r="S32" s="97">
        <v>0</v>
      </c>
      <c r="T32" s="97">
        <v>0</v>
      </c>
      <c r="U32" s="97">
        <v>0</v>
      </c>
      <c r="V32" s="97">
        <v>0</v>
      </c>
      <c r="W32" s="98">
        <v>0</v>
      </c>
    </row>
    <row r="33" spans="2:23" ht="12.75">
      <c r="B33" s="12" t="s">
        <v>29</v>
      </c>
      <c r="C33" s="149">
        <v>1050</v>
      </c>
      <c r="D33" s="149">
        <f>+C33*1.03</f>
        <v>1081.5</v>
      </c>
      <c r="E33" s="149">
        <f aca="true" t="shared" si="3" ref="E33:J33">+D33*1.03</f>
        <v>1113.945</v>
      </c>
      <c r="F33" s="149">
        <f t="shared" si="3"/>
        <v>1147.3633499999999</v>
      </c>
      <c r="G33" s="149">
        <f t="shared" si="3"/>
        <v>1181.7842504999999</v>
      </c>
      <c r="H33" s="149">
        <f t="shared" si="3"/>
        <v>1217.237778015</v>
      </c>
      <c r="I33" s="149">
        <f t="shared" si="3"/>
        <v>1253.75491135545</v>
      </c>
      <c r="J33" s="150">
        <f t="shared" si="3"/>
        <v>1291.3675586961135</v>
      </c>
      <c r="M33" s="52" t="s">
        <v>24</v>
      </c>
      <c r="N33" s="69" t="s">
        <v>11</v>
      </c>
      <c r="O33" s="155"/>
      <c r="P33" s="99"/>
      <c r="Q33" s="99">
        <f>O33</f>
        <v>0</v>
      </c>
      <c r="R33" s="99"/>
      <c r="S33" s="99"/>
      <c r="T33" s="99"/>
      <c r="U33" s="99"/>
      <c r="V33" s="99"/>
      <c r="W33" s="100"/>
    </row>
    <row r="34" spans="2:23" ht="12.75">
      <c r="B34" s="12"/>
      <c r="C34" s="9"/>
      <c r="D34" s="9"/>
      <c r="E34" s="9"/>
      <c r="F34" s="9"/>
      <c r="G34" s="9"/>
      <c r="H34" s="9"/>
      <c r="I34" s="9"/>
      <c r="J34" s="88"/>
      <c r="M34" s="52" t="s">
        <v>26</v>
      </c>
      <c r="N34" s="69" t="s">
        <v>13</v>
      </c>
      <c r="O34" s="155"/>
      <c r="P34" s="99"/>
      <c r="Q34" s="99"/>
      <c r="R34" s="99">
        <f>O34</f>
        <v>0</v>
      </c>
      <c r="S34" s="99"/>
      <c r="T34" s="99"/>
      <c r="U34" s="99"/>
      <c r="V34" s="99"/>
      <c r="W34" s="100"/>
    </row>
    <row r="35" spans="2:23" ht="12.75">
      <c r="B35" s="12" t="s">
        <v>31</v>
      </c>
      <c r="C35" s="149">
        <v>0</v>
      </c>
      <c r="D35" s="149">
        <f>+C35</f>
        <v>0</v>
      </c>
      <c r="E35" s="149">
        <f aca="true" t="shared" si="4" ref="E35:J35">+D35</f>
        <v>0</v>
      </c>
      <c r="F35" s="149">
        <f t="shared" si="4"/>
        <v>0</v>
      </c>
      <c r="G35" s="149">
        <f t="shared" si="4"/>
        <v>0</v>
      </c>
      <c r="H35" s="149">
        <f t="shared" si="4"/>
        <v>0</v>
      </c>
      <c r="I35" s="149">
        <f t="shared" si="4"/>
        <v>0</v>
      </c>
      <c r="J35" s="150">
        <f t="shared" si="4"/>
        <v>0</v>
      </c>
      <c r="M35" s="52" t="s">
        <v>27</v>
      </c>
      <c r="N35" s="69" t="s">
        <v>14</v>
      </c>
      <c r="O35" s="155"/>
      <c r="P35" s="99"/>
      <c r="Q35" s="99"/>
      <c r="R35" s="99"/>
      <c r="S35" s="99">
        <f>O35</f>
        <v>0</v>
      </c>
      <c r="T35" s="99"/>
      <c r="U35" s="99"/>
      <c r="V35" s="99"/>
      <c r="W35" s="100"/>
    </row>
    <row r="36" spans="2:23" ht="12.75">
      <c r="B36" s="12"/>
      <c r="C36" s="9"/>
      <c r="D36" s="9"/>
      <c r="E36" s="9"/>
      <c r="F36" s="9"/>
      <c r="G36" s="9"/>
      <c r="H36" s="9"/>
      <c r="I36" s="9"/>
      <c r="J36" s="88"/>
      <c r="M36" s="52"/>
      <c r="N36" s="69" t="s">
        <v>15</v>
      </c>
      <c r="O36" s="155"/>
      <c r="P36" s="99"/>
      <c r="Q36" s="99"/>
      <c r="R36" s="99"/>
      <c r="S36" s="99"/>
      <c r="T36" s="99">
        <f>O36</f>
        <v>0</v>
      </c>
      <c r="U36" s="99"/>
      <c r="V36" s="99"/>
      <c r="W36" s="100"/>
    </row>
    <row r="37" spans="2:23" ht="13.5" thickBot="1">
      <c r="B37" s="12" t="s">
        <v>32</v>
      </c>
      <c r="C37" s="149">
        <v>0</v>
      </c>
      <c r="D37" s="149">
        <f aca="true" t="shared" si="5" ref="D37:J37">+C37</f>
        <v>0</v>
      </c>
      <c r="E37" s="149">
        <f t="shared" si="5"/>
        <v>0</v>
      </c>
      <c r="F37" s="149">
        <f t="shared" si="5"/>
        <v>0</v>
      </c>
      <c r="G37" s="149">
        <f t="shared" si="5"/>
        <v>0</v>
      </c>
      <c r="H37" s="149">
        <f t="shared" si="5"/>
        <v>0</v>
      </c>
      <c r="I37" s="149">
        <f t="shared" si="5"/>
        <v>0</v>
      </c>
      <c r="J37" s="150">
        <f t="shared" si="5"/>
        <v>0</v>
      </c>
      <c r="M37" s="52"/>
      <c r="N37" s="69" t="s">
        <v>16</v>
      </c>
      <c r="O37" s="155"/>
      <c r="P37" s="99"/>
      <c r="Q37" s="99"/>
      <c r="R37" s="99"/>
      <c r="S37" s="99"/>
      <c r="T37" s="99"/>
      <c r="U37" s="99">
        <f>O37</f>
        <v>0</v>
      </c>
      <c r="V37" s="99"/>
      <c r="W37" s="100"/>
    </row>
    <row r="38" spans="2:23" ht="12.75">
      <c r="B38" s="12"/>
      <c r="C38" s="9"/>
      <c r="D38" s="9"/>
      <c r="E38" s="9"/>
      <c r="F38" s="9"/>
      <c r="G38" s="9"/>
      <c r="H38" s="9"/>
      <c r="I38" s="9"/>
      <c r="J38" s="88"/>
      <c r="M38" s="55" t="s">
        <v>121</v>
      </c>
      <c r="N38" s="68" t="s">
        <v>10</v>
      </c>
      <c r="O38" s="154"/>
      <c r="P38" s="97">
        <f aca="true" t="shared" si="6" ref="P38:W38">$O$38/10</f>
        <v>0</v>
      </c>
      <c r="Q38" s="97">
        <f t="shared" si="6"/>
        <v>0</v>
      </c>
      <c r="R38" s="97">
        <f t="shared" si="6"/>
        <v>0</v>
      </c>
      <c r="S38" s="97">
        <f t="shared" si="6"/>
        <v>0</v>
      </c>
      <c r="T38" s="97">
        <f t="shared" si="6"/>
        <v>0</v>
      </c>
      <c r="U38" s="97">
        <f t="shared" si="6"/>
        <v>0</v>
      </c>
      <c r="V38" s="97">
        <f t="shared" si="6"/>
        <v>0</v>
      </c>
      <c r="W38" s="98">
        <f t="shared" si="6"/>
        <v>0</v>
      </c>
    </row>
    <row r="39" spans="2:23" ht="12.75">
      <c r="B39" s="12" t="s">
        <v>33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2">
        <v>0</v>
      </c>
      <c r="M39" s="52" t="s">
        <v>30</v>
      </c>
      <c r="N39" s="69" t="s">
        <v>11</v>
      </c>
      <c r="O39" s="155"/>
      <c r="P39" s="99"/>
      <c r="Q39" s="99">
        <f aca="true" t="shared" si="7" ref="Q39:W39">$O$39/10</f>
        <v>0</v>
      </c>
      <c r="R39" s="99">
        <f t="shared" si="7"/>
        <v>0</v>
      </c>
      <c r="S39" s="99">
        <f t="shared" si="7"/>
        <v>0</v>
      </c>
      <c r="T39" s="99">
        <f t="shared" si="7"/>
        <v>0</v>
      </c>
      <c r="U39" s="99">
        <f t="shared" si="7"/>
        <v>0</v>
      </c>
      <c r="V39" s="99">
        <f t="shared" si="7"/>
        <v>0</v>
      </c>
      <c r="W39" s="100">
        <f t="shared" si="7"/>
        <v>0</v>
      </c>
    </row>
    <row r="40" spans="2:23" ht="12.75">
      <c r="B40" s="12"/>
      <c r="C40" s="9"/>
      <c r="D40" s="9"/>
      <c r="E40" s="9"/>
      <c r="F40" s="9"/>
      <c r="G40" s="9"/>
      <c r="H40" s="9"/>
      <c r="I40" s="9"/>
      <c r="J40" s="88"/>
      <c r="M40" s="176" t="s">
        <v>122</v>
      </c>
      <c r="N40" s="69" t="s">
        <v>13</v>
      </c>
      <c r="O40" s="155"/>
      <c r="P40" s="99"/>
      <c r="Q40" s="99"/>
      <c r="R40" s="99">
        <f aca="true" t="shared" si="8" ref="R40:W40">$O$40/10</f>
        <v>0</v>
      </c>
      <c r="S40" s="99">
        <f t="shared" si="8"/>
        <v>0</v>
      </c>
      <c r="T40" s="99">
        <f t="shared" si="8"/>
        <v>0</v>
      </c>
      <c r="U40" s="99">
        <f t="shared" si="8"/>
        <v>0</v>
      </c>
      <c r="V40" s="99">
        <f t="shared" si="8"/>
        <v>0</v>
      </c>
      <c r="W40" s="100">
        <f t="shared" si="8"/>
        <v>0</v>
      </c>
    </row>
    <row r="41" spans="2:23" ht="12.75">
      <c r="B41" s="89" t="s">
        <v>36</v>
      </c>
      <c r="C41" s="77">
        <f aca="true" t="shared" si="9" ref="C41:J41">SUM(C31:C40)</f>
        <v>1050</v>
      </c>
      <c r="D41" s="77">
        <f t="shared" si="9"/>
        <v>1081.5</v>
      </c>
      <c r="E41" s="77">
        <f t="shared" si="9"/>
        <v>1113.945</v>
      </c>
      <c r="F41" s="77">
        <f t="shared" si="9"/>
        <v>1147.3633499999999</v>
      </c>
      <c r="G41" s="77">
        <f t="shared" si="9"/>
        <v>1181.7842504999999</v>
      </c>
      <c r="H41" s="77">
        <f t="shared" si="9"/>
        <v>1217.237778015</v>
      </c>
      <c r="I41" s="77">
        <f t="shared" si="9"/>
        <v>1253.75491135545</v>
      </c>
      <c r="J41" s="90">
        <f t="shared" si="9"/>
        <v>1291.3675586961135</v>
      </c>
      <c r="M41" s="175" t="s">
        <v>116</v>
      </c>
      <c r="N41" s="69" t="s">
        <v>14</v>
      </c>
      <c r="O41" s="155"/>
      <c r="P41" s="99"/>
      <c r="Q41" s="99"/>
      <c r="R41" s="99"/>
      <c r="S41" s="99">
        <f>$O$41/10</f>
        <v>0</v>
      </c>
      <c r="T41" s="99">
        <f>$O$41/10</f>
        <v>0</v>
      </c>
      <c r="U41" s="99">
        <f>$O$41/10</f>
        <v>0</v>
      </c>
      <c r="V41" s="99">
        <f>$O$41/10</f>
        <v>0</v>
      </c>
      <c r="W41" s="100">
        <f>$O$41/10</f>
        <v>0</v>
      </c>
    </row>
    <row r="42" spans="2:23" ht="12.75">
      <c r="B42" s="12"/>
      <c r="C42" s="9"/>
      <c r="D42" s="9"/>
      <c r="E42" s="9"/>
      <c r="F42" s="9"/>
      <c r="G42" s="9"/>
      <c r="H42" s="9"/>
      <c r="I42" s="9"/>
      <c r="J42" s="88"/>
      <c r="M42" s="175" t="s">
        <v>117</v>
      </c>
      <c r="N42" s="69" t="s">
        <v>15</v>
      </c>
      <c r="O42" s="155"/>
      <c r="P42" s="99"/>
      <c r="Q42" s="99"/>
      <c r="R42" s="99"/>
      <c r="S42" s="99"/>
      <c r="T42" s="99">
        <f>$O$42/10</f>
        <v>0</v>
      </c>
      <c r="U42" s="99">
        <f>$O$42/10</f>
        <v>0</v>
      </c>
      <c r="V42" s="99">
        <f>$O$42/10</f>
        <v>0</v>
      </c>
      <c r="W42" s="100">
        <f>$O$42/10</f>
        <v>0</v>
      </c>
    </row>
    <row r="43" spans="2:23" ht="13.5" thickBot="1">
      <c r="B43" s="87" t="s">
        <v>38</v>
      </c>
      <c r="C43" s="9"/>
      <c r="D43" s="9"/>
      <c r="E43" s="9"/>
      <c r="F43" s="9"/>
      <c r="G43" s="9"/>
      <c r="H43" s="9"/>
      <c r="I43" s="9"/>
      <c r="J43" s="88"/>
      <c r="M43" s="175" t="s">
        <v>118</v>
      </c>
      <c r="N43" s="69" t="s">
        <v>16</v>
      </c>
      <c r="O43" s="155"/>
      <c r="P43" s="99"/>
      <c r="Q43" s="99"/>
      <c r="R43" s="99"/>
      <c r="S43" s="99"/>
      <c r="T43" s="99"/>
      <c r="U43" s="99">
        <f>$O$43/10</f>
        <v>0</v>
      </c>
      <c r="V43" s="99">
        <f>$O$43/10</f>
        <v>0</v>
      </c>
      <c r="W43" s="100">
        <f>$O$43/10</f>
        <v>0</v>
      </c>
    </row>
    <row r="44" spans="2:23" ht="12.75">
      <c r="B44" s="12"/>
      <c r="C44" s="9"/>
      <c r="D44" s="9"/>
      <c r="E44" s="9"/>
      <c r="F44" s="9"/>
      <c r="G44" s="9"/>
      <c r="H44" s="9"/>
      <c r="I44" s="9"/>
      <c r="J44" s="88"/>
      <c r="M44" s="55" t="s">
        <v>34</v>
      </c>
      <c r="N44" s="68" t="s">
        <v>10</v>
      </c>
      <c r="O44" s="154">
        <v>1600</v>
      </c>
      <c r="P44" s="97">
        <f>O44/5*1.75</f>
        <v>560</v>
      </c>
      <c r="Q44" s="263">
        <f>(O44-P44)*35%</f>
        <v>364</v>
      </c>
      <c r="R44" s="264">
        <f>(O44-P44-Q44)*35%</f>
        <v>236.6</v>
      </c>
      <c r="S44" s="264">
        <f>(O44-SUM(P44:R44))/2</f>
        <v>219.70000000000005</v>
      </c>
      <c r="T44" s="264">
        <f>O44-SUM(P44:S44)</f>
        <v>219.70000000000005</v>
      </c>
      <c r="U44" s="264"/>
      <c r="V44" s="97"/>
      <c r="W44" s="98"/>
    </row>
    <row r="45" spans="2:23" ht="12.75">
      <c r="B45" s="12" t="s">
        <v>39</v>
      </c>
      <c r="C45" s="149"/>
      <c r="D45" s="149"/>
      <c r="E45" s="149"/>
      <c r="F45" s="149"/>
      <c r="G45" s="149"/>
      <c r="H45" s="149"/>
      <c r="I45" s="149"/>
      <c r="J45" s="150"/>
      <c r="M45" s="52" t="s">
        <v>35</v>
      </c>
      <c r="N45" s="69" t="s">
        <v>11</v>
      </c>
      <c r="O45" s="155"/>
      <c r="P45" s="99"/>
      <c r="Q45" s="262">
        <f>$O45/5*1.75</f>
        <v>0</v>
      </c>
      <c r="R45" s="265">
        <f>($O45-Q45)*35%</f>
        <v>0</v>
      </c>
      <c r="S45" s="266">
        <f>($O45-Q45-R45)*35%</f>
        <v>0</v>
      </c>
      <c r="T45" s="266">
        <f>($O45-SUM(Q45:S45))/2</f>
        <v>0</v>
      </c>
      <c r="U45" s="266">
        <f>$O45-SUM(Q45:T45)</f>
        <v>0</v>
      </c>
      <c r="V45" s="266"/>
      <c r="W45" s="100"/>
    </row>
    <row r="46" spans="2:23" ht="12.75">
      <c r="B46" s="12"/>
      <c r="C46" s="9"/>
      <c r="D46" s="9"/>
      <c r="E46" s="9"/>
      <c r="F46" s="9"/>
      <c r="G46" s="9"/>
      <c r="H46" s="9"/>
      <c r="I46" s="9"/>
      <c r="J46" s="88"/>
      <c r="M46" s="52" t="s">
        <v>37</v>
      </c>
      <c r="N46" s="69" t="s">
        <v>13</v>
      </c>
      <c r="O46" s="155"/>
      <c r="P46" s="99"/>
      <c r="Q46" s="99"/>
      <c r="R46" s="262">
        <f>$O46/5*1.75</f>
        <v>0</v>
      </c>
      <c r="S46" s="265">
        <f>($O46-R46)*35%</f>
        <v>0</v>
      </c>
      <c r="T46" s="266">
        <f>($O46-R46-S46)*35%</f>
        <v>0</v>
      </c>
      <c r="U46" s="266">
        <f>($O46-SUM(R46:T46))/2</f>
        <v>0</v>
      </c>
      <c r="V46" s="266">
        <f>$O46-SUM(R46:U46)</f>
        <v>0</v>
      </c>
      <c r="W46" s="100"/>
    </row>
    <row r="47" spans="2:23" ht="12.75">
      <c r="B47" s="12" t="s">
        <v>42</v>
      </c>
      <c r="C47" s="149">
        <v>100</v>
      </c>
      <c r="D47" s="149">
        <f>+C47*1.03</f>
        <v>103</v>
      </c>
      <c r="E47" s="149">
        <f aca="true" t="shared" si="10" ref="E47:J47">+D47*1.03</f>
        <v>106.09</v>
      </c>
      <c r="F47" s="149">
        <f t="shared" si="10"/>
        <v>109.2727</v>
      </c>
      <c r="G47" s="149">
        <f t="shared" si="10"/>
        <v>112.550881</v>
      </c>
      <c r="H47" s="149">
        <f t="shared" si="10"/>
        <v>115.92740743</v>
      </c>
      <c r="I47" s="149">
        <f t="shared" si="10"/>
        <v>119.4052296529</v>
      </c>
      <c r="J47" s="150">
        <f t="shared" si="10"/>
        <v>122.987386542487</v>
      </c>
      <c r="M47" s="56" t="s">
        <v>234</v>
      </c>
      <c r="N47" s="69" t="s">
        <v>14</v>
      </c>
      <c r="O47" s="155"/>
      <c r="P47" s="99"/>
      <c r="Q47" s="99"/>
      <c r="R47" s="99"/>
      <c r="S47" s="262">
        <f>$O47/5*1.75</f>
        <v>0</v>
      </c>
      <c r="T47" s="265">
        <f>($O47-S47)*35%</f>
        <v>0</v>
      </c>
      <c r="U47" s="266">
        <f>($O47-S47-T47)*35%</f>
        <v>0</v>
      </c>
      <c r="V47" s="266">
        <f>($O47-SUM(S47:U47))/2</f>
        <v>0</v>
      </c>
      <c r="W47" s="100">
        <f>$O47-SUM(S47:V47)</f>
        <v>0</v>
      </c>
    </row>
    <row r="48" spans="2:23" ht="12.75">
      <c r="B48" s="12"/>
      <c r="C48" s="9"/>
      <c r="D48" s="9"/>
      <c r="E48" s="9"/>
      <c r="F48" s="9"/>
      <c r="G48" s="9"/>
      <c r="H48" s="9"/>
      <c r="I48" s="9"/>
      <c r="J48" s="88"/>
      <c r="M48" s="52"/>
      <c r="N48" s="69" t="s">
        <v>15</v>
      </c>
      <c r="O48" s="155"/>
      <c r="P48" s="99"/>
      <c r="Q48" s="99"/>
      <c r="R48" s="99"/>
      <c r="S48" s="99"/>
      <c r="T48" s="262">
        <f>$O48/5*1.75</f>
        <v>0</v>
      </c>
      <c r="U48" s="265">
        <f>($O48-T48)*35%</f>
        <v>0</v>
      </c>
      <c r="V48" s="266">
        <f>($O48-T48-U48)*35%</f>
        <v>0</v>
      </c>
      <c r="W48" s="100">
        <f>($O48-SUM(T48:V48))/2</f>
        <v>0</v>
      </c>
    </row>
    <row r="49" spans="2:23" ht="13.5" thickBot="1">
      <c r="B49" s="12" t="s">
        <v>45</v>
      </c>
      <c r="C49" s="149">
        <v>30</v>
      </c>
      <c r="D49" s="149">
        <f>+C49</f>
        <v>30</v>
      </c>
      <c r="E49" s="149">
        <f aca="true" t="shared" si="11" ref="E49:J49">+D49</f>
        <v>30</v>
      </c>
      <c r="F49" s="149">
        <f t="shared" si="11"/>
        <v>30</v>
      </c>
      <c r="G49" s="149">
        <f t="shared" si="11"/>
        <v>30</v>
      </c>
      <c r="H49" s="149">
        <f t="shared" si="11"/>
        <v>30</v>
      </c>
      <c r="I49" s="149">
        <f t="shared" si="11"/>
        <v>30</v>
      </c>
      <c r="J49" s="150">
        <f t="shared" si="11"/>
        <v>30</v>
      </c>
      <c r="M49" s="52"/>
      <c r="N49" s="69" t="s">
        <v>16</v>
      </c>
      <c r="O49" s="155"/>
      <c r="P49" s="99"/>
      <c r="Q49" s="99"/>
      <c r="R49" s="99"/>
      <c r="S49" s="99"/>
      <c r="T49" s="99"/>
      <c r="U49" s="267">
        <f>$O49/5*1.75</f>
        <v>0</v>
      </c>
      <c r="V49" s="268">
        <f>($O49-U49)*35%</f>
        <v>0</v>
      </c>
      <c r="W49" s="100">
        <f>($O49-U49-V49)*35%</f>
        <v>0</v>
      </c>
    </row>
    <row r="50" spans="2:23" ht="12.75">
      <c r="B50" s="12"/>
      <c r="C50" s="9"/>
      <c r="D50" s="9"/>
      <c r="E50" s="9"/>
      <c r="F50" s="9"/>
      <c r="G50" s="9"/>
      <c r="H50" s="9"/>
      <c r="I50" s="9"/>
      <c r="J50" s="88"/>
      <c r="M50" s="55" t="s">
        <v>40</v>
      </c>
      <c r="N50" s="68" t="s">
        <v>10</v>
      </c>
      <c r="O50" s="154"/>
      <c r="P50" s="97">
        <f>O50</f>
        <v>0</v>
      </c>
      <c r="Q50" s="97"/>
      <c r="R50" s="97"/>
      <c r="S50" s="97"/>
      <c r="T50" s="97"/>
      <c r="U50" s="97"/>
      <c r="V50" s="97"/>
      <c r="W50" s="98"/>
    </row>
    <row r="51" spans="2:23" ht="12.75">
      <c r="B51" s="12" t="s">
        <v>46</v>
      </c>
      <c r="C51" s="161">
        <v>0</v>
      </c>
      <c r="D51" s="161">
        <v>0</v>
      </c>
      <c r="E51" s="161">
        <v>0</v>
      </c>
      <c r="F51" s="161">
        <v>0</v>
      </c>
      <c r="G51" s="161">
        <v>0</v>
      </c>
      <c r="H51" s="161"/>
      <c r="I51" s="161"/>
      <c r="J51" s="162"/>
      <c r="M51" s="56" t="s">
        <v>41</v>
      </c>
      <c r="N51" s="69" t="s">
        <v>11</v>
      </c>
      <c r="O51" s="155"/>
      <c r="P51" s="99"/>
      <c r="Q51" s="99">
        <f>O51</f>
        <v>0</v>
      </c>
      <c r="R51" s="99"/>
      <c r="S51" s="99"/>
      <c r="T51" s="99"/>
      <c r="U51" s="99"/>
      <c r="V51" s="99"/>
      <c r="W51" s="100"/>
    </row>
    <row r="52" spans="2:23" ht="12.75">
      <c r="B52" s="12"/>
      <c r="C52" s="9"/>
      <c r="D52" s="9"/>
      <c r="E52" s="9"/>
      <c r="F52" s="9"/>
      <c r="G52" s="9"/>
      <c r="H52" s="9"/>
      <c r="I52" s="9"/>
      <c r="J52" s="88"/>
      <c r="M52" s="56" t="s">
        <v>43</v>
      </c>
      <c r="N52" s="69" t="s">
        <v>13</v>
      </c>
      <c r="O52" s="155"/>
      <c r="P52" s="99"/>
      <c r="Q52" s="99"/>
      <c r="R52" s="99">
        <f>O52</f>
        <v>0</v>
      </c>
      <c r="S52" s="99"/>
      <c r="T52" s="99"/>
      <c r="U52" s="99"/>
      <c r="V52" s="99"/>
      <c r="W52" s="100"/>
    </row>
    <row r="53" spans="2:23" ht="13.5" thickBot="1">
      <c r="B53" s="91" t="s">
        <v>48</v>
      </c>
      <c r="C53" s="92">
        <f aca="true" t="shared" si="12" ref="C53:J53">SUM(C45:C52)</f>
        <v>130</v>
      </c>
      <c r="D53" s="92">
        <f t="shared" si="12"/>
        <v>133</v>
      </c>
      <c r="E53" s="92">
        <f t="shared" si="12"/>
        <v>136.09</v>
      </c>
      <c r="F53" s="92">
        <f t="shared" si="12"/>
        <v>139.2727</v>
      </c>
      <c r="G53" s="92">
        <f t="shared" si="12"/>
        <v>142.550881</v>
      </c>
      <c r="H53" s="92">
        <f t="shared" si="12"/>
        <v>145.92740743000002</v>
      </c>
      <c r="I53" s="92">
        <f t="shared" si="12"/>
        <v>149.4052296529</v>
      </c>
      <c r="J53" s="93">
        <f t="shared" si="12"/>
        <v>152.987386542487</v>
      </c>
      <c r="M53" s="56" t="s">
        <v>44</v>
      </c>
      <c r="N53" s="69" t="s">
        <v>14</v>
      </c>
      <c r="O53" s="155"/>
      <c r="P53" s="99"/>
      <c r="Q53" s="99"/>
      <c r="R53" s="99"/>
      <c r="S53" s="99">
        <f>O53</f>
        <v>0</v>
      </c>
      <c r="T53" s="99"/>
      <c r="U53" s="99"/>
      <c r="V53" s="99"/>
      <c r="W53" s="100"/>
    </row>
    <row r="54" spans="13:23" ht="12.75">
      <c r="M54" s="52"/>
      <c r="N54" s="69" t="s">
        <v>15</v>
      </c>
      <c r="O54" s="155"/>
      <c r="P54" s="99"/>
      <c r="Q54" s="99"/>
      <c r="R54" s="99"/>
      <c r="S54" s="99"/>
      <c r="T54" s="99">
        <f>O54</f>
        <v>0</v>
      </c>
      <c r="U54" s="99"/>
      <c r="V54" s="99"/>
      <c r="W54" s="100"/>
    </row>
    <row r="55" spans="2:23" ht="13.5" thickBot="1">
      <c r="B55" s="2" t="s">
        <v>70</v>
      </c>
      <c r="M55" s="52"/>
      <c r="N55" s="69" t="s">
        <v>16</v>
      </c>
      <c r="O55" s="155"/>
      <c r="P55" s="99"/>
      <c r="Q55" s="99"/>
      <c r="R55" s="99"/>
      <c r="S55" s="99"/>
      <c r="T55" s="99"/>
      <c r="U55" s="99">
        <f>O55</f>
        <v>0</v>
      </c>
      <c r="V55" s="99"/>
      <c r="W55" s="100"/>
    </row>
    <row r="56" spans="2:23" ht="13.5" thickBot="1">
      <c r="B56" s="2"/>
      <c r="L56" s="8"/>
      <c r="M56" s="55" t="s">
        <v>119</v>
      </c>
      <c r="N56" s="68" t="s">
        <v>10</v>
      </c>
      <c r="O56" s="154"/>
      <c r="P56" s="97">
        <f>O56/5</f>
        <v>0</v>
      </c>
      <c r="Q56" s="97">
        <f>P56/5</f>
        <v>0</v>
      </c>
      <c r="R56" s="97">
        <f>Q56/5</f>
        <v>0</v>
      </c>
      <c r="S56" s="97">
        <f>R56/5</f>
        <v>0</v>
      </c>
      <c r="T56" s="97">
        <f>S56/5</f>
        <v>0</v>
      </c>
      <c r="U56" s="97"/>
      <c r="V56" s="97"/>
      <c r="W56" s="98"/>
    </row>
    <row r="57" spans="2:23" ht="13.5" thickBot="1">
      <c r="B57" t="s">
        <v>51</v>
      </c>
      <c r="C57" s="159">
        <f>33.3333%+1%</f>
        <v>0.343333</v>
      </c>
      <c r="F57" t="s">
        <v>52</v>
      </c>
      <c r="I57" s="159">
        <v>0.08</v>
      </c>
      <c r="M57" s="56" t="s">
        <v>47</v>
      </c>
      <c r="N57" s="69" t="s">
        <v>11</v>
      </c>
      <c r="O57" s="155"/>
      <c r="P57" s="99"/>
      <c r="Q57" s="99">
        <f>O57/5</f>
        <v>0</v>
      </c>
      <c r="R57" s="99">
        <f>P57/5</f>
        <v>0</v>
      </c>
      <c r="S57" s="99">
        <f>Q57/5</f>
        <v>0</v>
      </c>
      <c r="T57" s="99">
        <f>R57/5</f>
        <v>0</v>
      </c>
      <c r="U57" s="99">
        <f>S57/5</f>
        <v>0</v>
      </c>
      <c r="V57" s="99"/>
      <c r="W57" s="100"/>
    </row>
    <row r="58" spans="13:23" ht="13.5" thickBot="1">
      <c r="M58" s="56" t="s">
        <v>49</v>
      </c>
      <c r="N58" s="69" t="s">
        <v>13</v>
      </c>
      <c r="O58" s="155"/>
      <c r="P58" s="99"/>
      <c r="Q58" s="99"/>
      <c r="R58" s="99">
        <f>O58/5</f>
        <v>0</v>
      </c>
      <c r="S58" s="99">
        <f>P58/5</f>
        <v>0</v>
      </c>
      <c r="T58" s="99">
        <f>Q58/5</f>
        <v>0</v>
      </c>
      <c r="U58" s="99">
        <f>R58/5</f>
        <v>0</v>
      </c>
      <c r="V58" s="99">
        <f>S58/5</f>
        <v>0</v>
      </c>
      <c r="W58" s="100"/>
    </row>
    <row r="59" spans="2:23" ht="12.75">
      <c r="B59" s="78" t="s">
        <v>2</v>
      </c>
      <c r="C59" s="79">
        <v>0</v>
      </c>
      <c r="D59" s="79">
        <v>1</v>
      </c>
      <c r="E59" s="79">
        <v>2</v>
      </c>
      <c r="F59" s="79">
        <v>3</v>
      </c>
      <c r="G59" s="79">
        <v>4</v>
      </c>
      <c r="H59" s="79">
        <v>5</v>
      </c>
      <c r="I59" s="79">
        <v>6</v>
      </c>
      <c r="J59" s="79">
        <v>7</v>
      </c>
      <c r="K59" s="80">
        <v>8</v>
      </c>
      <c r="M59" s="56" t="s">
        <v>50</v>
      </c>
      <c r="N59" s="69" t="s">
        <v>14</v>
      </c>
      <c r="O59" s="155"/>
      <c r="P59" s="99"/>
      <c r="Q59" s="99"/>
      <c r="R59" s="99"/>
      <c r="S59" s="99">
        <f>O59/5</f>
        <v>0</v>
      </c>
      <c r="T59" s="99">
        <f>P59/5</f>
        <v>0</v>
      </c>
      <c r="U59" s="99">
        <f>Q59/5</f>
        <v>0</v>
      </c>
      <c r="V59" s="99">
        <f>R59/5</f>
        <v>0</v>
      </c>
      <c r="W59" s="100">
        <f>S59/5</f>
        <v>0</v>
      </c>
    </row>
    <row r="60" spans="2:23" ht="12.75">
      <c r="B60" s="81"/>
      <c r="C60" s="5"/>
      <c r="D60" s="5"/>
      <c r="E60" s="5"/>
      <c r="F60" s="5"/>
      <c r="G60" s="5"/>
      <c r="H60" s="5"/>
      <c r="I60" s="5"/>
      <c r="J60" s="5"/>
      <c r="K60" s="82"/>
      <c r="M60" s="175" t="s">
        <v>120</v>
      </c>
      <c r="N60" s="69" t="s">
        <v>15</v>
      </c>
      <c r="O60" s="155"/>
      <c r="P60" s="99"/>
      <c r="Q60" s="99"/>
      <c r="R60" s="99"/>
      <c r="S60" s="99"/>
      <c r="T60" s="99">
        <f>O60/5</f>
        <v>0</v>
      </c>
      <c r="U60" s="99">
        <f>P60/5</f>
        <v>0</v>
      </c>
      <c r="V60" s="99">
        <f>Q60/5</f>
        <v>0</v>
      </c>
      <c r="W60" s="100">
        <f>R60/5</f>
        <v>0</v>
      </c>
    </row>
    <row r="61" spans="1:23" ht="13.5" thickBot="1">
      <c r="A61" s="160" t="s">
        <v>84</v>
      </c>
      <c r="B61" s="83" t="s">
        <v>1</v>
      </c>
      <c r="C61" s="16">
        <f>-(O14+O20+O26+O32+O38+O44+O50+O56)</f>
        <v>-1600</v>
      </c>
      <c r="D61" s="16">
        <f>-(O15+O21+O27+O33+O39+O45+O51+O57)</f>
        <v>0</v>
      </c>
      <c r="E61" s="16">
        <f>-(O16+O22+O28+O34+O40+O46+O52+O58)</f>
        <v>0</v>
      </c>
      <c r="F61" s="16">
        <f>-(O17+O23+O29+O35+O41+O47+O53+O59)</f>
        <v>0</v>
      </c>
      <c r="G61" s="16">
        <f>-(O18+O24+O30+O36+O42+O48+O54+O60)</f>
        <v>0</v>
      </c>
      <c r="H61" s="16">
        <f>-(O19+O25+O31+O37+O43+O49+O55+O61)</f>
        <v>0</v>
      </c>
      <c r="I61" s="16"/>
      <c r="J61" s="16"/>
      <c r="K61" s="84"/>
      <c r="M61" s="57"/>
      <c r="N61" s="70" t="s">
        <v>16</v>
      </c>
      <c r="O61" s="158"/>
      <c r="P61" s="105"/>
      <c r="Q61" s="105"/>
      <c r="R61" s="105"/>
      <c r="S61" s="105"/>
      <c r="T61" s="105"/>
      <c r="U61" s="105">
        <f>O61/5</f>
        <v>0</v>
      </c>
      <c r="V61" s="105">
        <f>P61/5</f>
        <v>0</v>
      </c>
      <c r="W61" s="106">
        <f>Q61/5</f>
        <v>0</v>
      </c>
    </row>
    <row r="62" spans="1:23" ht="12.75">
      <c r="A62" s="160"/>
      <c r="B62" s="83"/>
      <c r="C62" s="17"/>
      <c r="D62" s="17"/>
      <c r="E62" s="17"/>
      <c r="F62" s="17"/>
      <c r="G62" s="17"/>
      <c r="H62" s="17"/>
      <c r="I62" s="17"/>
      <c r="J62" s="17"/>
      <c r="K62" s="85"/>
      <c r="M62" s="58"/>
      <c r="N62" s="11"/>
      <c r="O62" s="107"/>
      <c r="P62" s="108"/>
      <c r="Q62" s="108"/>
      <c r="R62" s="108"/>
      <c r="S62" s="108"/>
      <c r="T62" s="108"/>
      <c r="U62" s="108"/>
      <c r="V62" s="108"/>
      <c r="W62" s="107"/>
    </row>
    <row r="63" spans="1:23" ht="12.75">
      <c r="A63" s="160" t="s">
        <v>85</v>
      </c>
      <c r="B63" s="83" t="s">
        <v>25</v>
      </c>
      <c r="C63" s="113"/>
      <c r="D63" s="18">
        <f aca="true" t="shared" si="13" ref="D63:J63">C41</f>
        <v>1050</v>
      </c>
      <c r="E63" s="16">
        <f t="shared" si="13"/>
        <v>1081.5</v>
      </c>
      <c r="F63" s="16">
        <f t="shared" si="13"/>
        <v>1113.945</v>
      </c>
      <c r="G63" s="16">
        <f t="shared" si="13"/>
        <v>1147.3633499999999</v>
      </c>
      <c r="H63" s="16">
        <f t="shared" si="13"/>
        <v>1181.7842504999999</v>
      </c>
      <c r="I63" s="16">
        <f t="shared" si="13"/>
        <v>1217.237778015</v>
      </c>
      <c r="J63" s="16">
        <f t="shared" si="13"/>
        <v>1253.75491135545</v>
      </c>
      <c r="K63" s="84">
        <f>J41</f>
        <v>1291.3675586961135</v>
      </c>
      <c r="M63" s="59" t="s">
        <v>53</v>
      </c>
      <c r="N63" s="66" t="s">
        <v>5</v>
      </c>
      <c r="O63" s="109">
        <f aca="true" t="shared" si="14" ref="O63:W63">SUM(O14:O62)</f>
        <v>1600</v>
      </c>
      <c r="P63" s="110">
        <f t="shared" si="14"/>
        <v>560</v>
      </c>
      <c r="Q63" s="110">
        <f t="shared" si="14"/>
        <v>364</v>
      </c>
      <c r="R63" s="110">
        <f t="shared" si="14"/>
        <v>236.6</v>
      </c>
      <c r="S63" s="110">
        <f t="shared" si="14"/>
        <v>219.70000000000005</v>
      </c>
      <c r="T63" s="110">
        <f t="shared" si="14"/>
        <v>219.70000000000005</v>
      </c>
      <c r="U63" s="110">
        <f t="shared" si="14"/>
        <v>0</v>
      </c>
      <c r="V63" s="110">
        <f t="shared" si="14"/>
        <v>0</v>
      </c>
      <c r="W63" s="109">
        <f t="shared" si="14"/>
        <v>0</v>
      </c>
    </row>
    <row r="64" spans="1:23" ht="13.5" thickBot="1">
      <c r="A64" s="160"/>
      <c r="B64" s="83"/>
      <c r="C64" s="113"/>
      <c r="D64" s="16"/>
      <c r="E64" s="16"/>
      <c r="F64" s="16"/>
      <c r="G64" s="16"/>
      <c r="H64" s="16"/>
      <c r="I64" s="16"/>
      <c r="J64" s="16"/>
      <c r="K64" s="84"/>
      <c r="M64" s="15" t="s">
        <v>5</v>
      </c>
      <c r="N64" s="67"/>
      <c r="O64" s="111"/>
      <c r="P64" s="112"/>
      <c r="Q64" s="112"/>
      <c r="R64" s="112"/>
      <c r="S64" s="112"/>
      <c r="T64" s="112"/>
      <c r="U64" s="112"/>
      <c r="V64" s="112"/>
      <c r="W64" s="111"/>
    </row>
    <row r="65" spans="1:23" ht="12.75">
      <c r="A65" s="160" t="s">
        <v>86</v>
      </c>
      <c r="B65" s="83" t="s">
        <v>38</v>
      </c>
      <c r="C65" s="113"/>
      <c r="D65" s="16">
        <f aca="true" t="shared" si="15" ref="D65:J65">-C53</f>
        <v>-130</v>
      </c>
      <c r="E65" s="16">
        <f t="shared" si="15"/>
        <v>-133</v>
      </c>
      <c r="F65" s="16">
        <f t="shared" si="15"/>
        <v>-136.09</v>
      </c>
      <c r="G65" s="16">
        <f t="shared" si="15"/>
        <v>-139.2727</v>
      </c>
      <c r="H65" s="16">
        <f t="shared" si="15"/>
        <v>-142.550881</v>
      </c>
      <c r="I65" s="16">
        <f t="shared" si="15"/>
        <v>-145.92740743000002</v>
      </c>
      <c r="J65" s="16">
        <f t="shared" si="15"/>
        <v>-149.4052296529</v>
      </c>
      <c r="K65" s="84">
        <f>-J53</f>
        <v>-152.987386542487</v>
      </c>
      <c r="M65" s="22" t="s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160"/>
      <c r="B66" s="83"/>
      <c r="C66" s="113"/>
      <c r="D66" s="16"/>
      <c r="E66" s="16"/>
      <c r="F66" s="16"/>
      <c r="G66" s="16"/>
      <c r="H66" s="16"/>
      <c r="I66" s="16"/>
      <c r="J66" s="16"/>
      <c r="K66" s="84"/>
      <c r="M66" s="164" t="s">
        <v>110</v>
      </c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11" ht="12.75">
      <c r="A67" s="160" t="s">
        <v>87</v>
      </c>
      <c r="B67" s="83" t="s">
        <v>54</v>
      </c>
      <c r="C67" s="113"/>
      <c r="D67" s="16">
        <f aca="true" t="shared" si="16" ref="D67:K67">-P63</f>
        <v>-560</v>
      </c>
      <c r="E67" s="16">
        <f t="shared" si="16"/>
        <v>-364</v>
      </c>
      <c r="F67" s="16">
        <f t="shared" si="16"/>
        <v>-236.6</v>
      </c>
      <c r="G67" s="16">
        <f t="shared" si="16"/>
        <v>-219.70000000000005</v>
      </c>
      <c r="H67" s="16">
        <f t="shared" si="16"/>
        <v>-219.70000000000005</v>
      </c>
      <c r="I67" s="16">
        <f t="shared" si="16"/>
        <v>0</v>
      </c>
      <c r="J67" s="16">
        <f t="shared" si="16"/>
        <v>0</v>
      </c>
      <c r="K67" s="84">
        <f t="shared" si="16"/>
        <v>0</v>
      </c>
    </row>
    <row r="68" spans="1:11" ht="12.75">
      <c r="A68" s="160"/>
      <c r="B68" s="83"/>
      <c r="C68" s="16"/>
      <c r="D68" s="16"/>
      <c r="E68" s="16"/>
      <c r="F68" s="16"/>
      <c r="G68" s="16"/>
      <c r="H68" s="16"/>
      <c r="I68" s="16"/>
      <c r="J68" s="16"/>
      <c r="K68" s="84"/>
    </row>
    <row r="69" spans="1:11" ht="12.75">
      <c r="A69" s="160" t="s">
        <v>88</v>
      </c>
      <c r="B69" s="83" t="s">
        <v>55</v>
      </c>
      <c r="C69" s="16"/>
      <c r="D69" s="16">
        <f>SUM(D63:D68)</f>
        <v>360</v>
      </c>
      <c r="E69" s="16">
        <f aca="true" t="shared" si="17" ref="E69:K69">SUM(E63:E68)</f>
        <v>584.5</v>
      </c>
      <c r="F69" s="16">
        <f t="shared" si="17"/>
        <v>741.2549999999999</v>
      </c>
      <c r="G69" s="16">
        <f t="shared" si="17"/>
        <v>788.3906499999998</v>
      </c>
      <c r="H69" s="16">
        <f t="shared" si="17"/>
        <v>819.5333694999997</v>
      </c>
      <c r="I69" s="16">
        <f t="shared" si="17"/>
        <v>1071.3103705849999</v>
      </c>
      <c r="J69" s="16">
        <f t="shared" si="17"/>
        <v>1104.34968170255</v>
      </c>
      <c r="K69" s="84">
        <f t="shared" si="17"/>
        <v>1138.3801721536265</v>
      </c>
    </row>
    <row r="70" spans="1:11" ht="12.75">
      <c r="A70" s="160"/>
      <c r="B70" s="83"/>
      <c r="C70" s="16"/>
      <c r="D70" s="16"/>
      <c r="E70" s="16"/>
      <c r="F70" s="16"/>
      <c r="G70" s="16"/>
      <c r="H70" s="16"/>
      <c r="I70" s="16"/>
      <c r="J70" s="16"/>
      <c r="K70" s="84"/>
    </row>
    <row r="71" spans="1:11" ht="12.75">
      <c r="A71" s="160" t="s">
        <v>89</v>
      </c>
      <c r="B71" s="83" t="s">
        <v>77</v>
      </c>
      <c r="C71" s="113"/>
      <c r="D71" s="16">
        <f aca="true" t="shared" si="18" ref="D71:K71">-D69*$C$57</f>
        <v>-123.59988</v>
      </c>
      <c r="E71" s="16">
        <f t="shared" si="18"/>
        <v>-200.6781385</v>
      </c>
      <c r="F71" s="16">
        <f t="shared" si="18"/>
        <v>-254.49730291499995</v>
      </c>
      <c r="G71" s="16">
        <f t="shared" si="18"/>
        <v>-270.6805270364499</v>
      </c>
      <c r="H71" s="16">
        <f t="shared" si="18"/>
        <v>-281.3728503505434</v>
      </c>
      <c r="I71" s="16">
        <f t="shared" si="18"/>
        <v>-367.81620346405975</v>
      </c>
      <c r="J71" s="16">
        <f t="shared" si="18"/>
        <v>-379.1596892679816</v>
      </c>
      <c r="K71" s="84">
        <f t="shared" si="18"/>
        <v>-390.8434796460211</v>
      </c>
    </row>
    <row r="72" spans="1:11" ht="12.75">
      <c r="A72" s="160"/>
      <c r="B72" s="83"/>
      <c r="C72" s="16"/>
      <c r="D72" s="16"/>
      <c r="E72" s="16"/>
      <c r="F72" s="16"/>
      <c r="G72" s="16"/>
      <c r="H72" s="16"/>
      <c r="I72" s="16"/>
      <c r="J72" s="16"/>
      <c r="K72" s="84"/>
    </row>
    <row r="73" spans="1:11" ht="12.75">
      <c r="A73" s="160" t="s">
        <v>90</v>
      </c>
      <c r="B73" s="83" t="s">
        <v>56</v>
      </c>
      <c r="C73" s="16">
        <f aca="true" t="shared" si="19" ref="C73:K73">SUM(C69:C72)</f>
        <v>0</v>
      </c>
      <c r="D73" s="16">
        <f t="shared" si="19"/>
        <v>236.40012000000002</v>
      </c>
      <c r="E73" s="16">
        <f t="shared" si="19"/>
        <v>383.8218615</v>
      </c>
      <c r="F73" s="16">
        <f t="shared" si="19"/>
        <v>486.7576970849999</v>
      </c>
      <c r="G73" s="16">
        <f t="shared" si="19"/>
        <v>517.7101229635499</v>
      </c>
      <c r="H73" s="16">
        <f t="shared" si="19"/>
        <v>538.1605191494564</v>
      </c>
      <c r="I73" s="16">
        <f t="shared" si="19"/>
        <v>703.4941671209401</v>
      </c>
      <c r="J73" s="16">
        <f t="shared" si="19"/>
        <v>725.1899924345685</v>
      </c>
      <c r="K73" s="84">
        <f t="shared" si="19"/>
        <v>747.5366925076055</v>
      </c>
    </row>
    <row r="74" spans="1:11" ht="12.75">
      <c r="A74" s="160"/>
      <c r="B74" s="83"/>
      <c r="C74" s="16"/>
      <c r="D74" s="16"/>
      <c r="E74" s="16"/>
      <c r="F74" s="16"/>
      <c r="G74" s="16"/>
      <c r="H74" s="16"/>
      <c r="I74" s="16"/>
      <c r="J74" s="16"/>
      <c r="K74" s="84"/>
    </row>
    <row r="75" spans="1:11" ht="12.75">
      <c r="A75" s="160" t="s">
        <v>91</v>
      </c>
      <c r="B75" s="83" t="s">
        <v>76</v>
      </c>
      <c r="C75" s="113"/>
      <c r="D75" s="16">
        <f aca="true" t="shared" si="20" ref="D75:K75">D67</f>
        <v>-560</v>
      </c>
      <c r="E75" s="16">
        <f t="shared" si="20"/>
        <v>-364</v>
      </c>
      <c r="F75" s="16">
        <f t="shared" si="20"/>
        <v>-236.6</v>
      </c>
      <c r="G75" s="16">
        <f t="shared" si="20"/>
        <v>-219.70000000000005</v>
      </c>
      <c r="H75" s="16">
        <f t="shared" si="20"/>
        <v>-219.70000000000005</v>
      </c>
      <c r="I75" s="16">
        <f t="shared" si="20"/>
        <v>0</v>
      </c>
      <c r="J75" s="16">
        <f t="shared" si="20"/>
        <v>0</v>
      </c>
      <c r="K75" s="84">
        <f t="shared" si="20"/>
        <v>0</v>
      </c>
    </row>
    <row r="76" spans="1:11" ht="12.75">
      <c r="A76" s="160"/>
      <c r="B76" s="12"/>
      <c r="C76" s="16"/>
      <c r="D76" s="16"/>
      <c r="E76" s="16"/>
      <c r="F76" s="16"/>
      <c r="G76" s="16"/>
      <c r="H76" s="16"/>
      <c r="I76" s="16"/>
      <c r="J76" s="16"/>
      <c r="K76" s="84"/>
    </row>
    <row r="77" spans="1:11" ht="12.75">
      <c r="A77" s="160" t="s">
        <v>92</v>
      </c>
      <c r="B77" s="126" t="s">
        <v>57</v>
      </c>
      <c r="C77" s="127">
        <f>C61</f>
        <v>-1600</v>
      </c>
      <c r="D77" s="127">
        <f>+D61+D73-D75</f>
        <v>796.40012</v>
      </c>
      <c r="E77" s="127">
        <f aca="true" t="shared" si="21" ref="E77:K77">+E61+E73-E75</f>
        <v>747.8218615000001</v>
      </c>
      <c r="F77" s="127">
        <f t="shared" si="21"/>
        <v>723.3576970849999</v>
      </c>
      <c r="G77" s="127">
        <f t="shared" si="21"/>
        <v>737.41012296355</v>
      </c>
      <c r="H77" s="127">
        <f t="shared" si="21"/>
        <v>757.8605191494564</v>
      </c>
      <c r="I77" s="127">
        <f t="shared" si="21"/>
        <v>703.4941671209401</v>
      </c>
      <c r="J77" s="127">
        <f t="shared" si="21"/>
        <v>725.1899924345685</v>
      </c>
      <c r="K77" s="128">
        <f t="shared" si="21"/>
        <v>747.5366925076055</v>
      </c>
    </row>
    <row r="78" spans="1:11" ht="12.75">
      <c r="A78" s="160"/>
      <c r="B78" s="12"/>
      <c r="C78" s="16"/>
      <c r="D78" s="16"/>
      <c r="E78" s="16"/>
      <c r="F78" s="16"/>
      <c r="G78" s="16"/>
      <c r="H78" s="16"/>
      <c r="I78" s="16"/>
      <c r="J78" s="16"/>
      <c r="K78" s="84"/>
    </row>
    <row r="79" spans="1:11" ht="12.75">
      <c r="A79" s="160" t="s">
        <v>93</v>
      </c>
      <c r="B79" s="83" t="s">
        <v>58</v>
      </c>
      <c r="C79" s="16">
        <f>C77</f>
        <v>-1600</v>
      </c>
      <c r="D79" s="16">
        <f>D77/(1+$I$57)^1</f>
        <v>737.4075185185185</v>
      </c>
      <c r="E79" s="16">
        <f>E77/(1+$I$57)^2</f>
        <v>641.1367125342936</v>
      </c>
      <c r="F79" s="16">
        <f>F77/(1+$I$57)^3</f>
        <v>574.2246617361745</v>
      </c>
      <c r="G79" s="16">
        <f>G77/(1+$I$57)^4</f>
        <v>542.0184541325126</v>
      </c>
      <c r="H79" s="16">
        <f>H77/(1+$I$57)^5</f>
        <v>515.7871350283968</v>
      </c>
      <c r="I79" s="16">
        <f>I77/(1+$I$57)^6</f>
        <v>443.3206568090432</v>
      </c>
      <c r="J79" s="16">
        <f>J77/(1+$I$57)^7</f>
        <v>423.1413953257902</v>
      </c>
      <c r="K79" s="84">
        <f>K77/(1+$I$57)^8</f>
        <v>403.8708149853805</v>
      </c>
    </row>
    <row r="80" spans="1:11" ht="13.5" thickBot="1">
      <c r="A80" s="160"/>
      <c r="B80" s="124"/>
      <c r="C80" s="16"/>
      <c r="D80" s="16"/>
      <c r="E80" s="16"/>
      <c r="F80" s="16"/>
      <c r="G80" s="16"/>
      <c r="H80" s="16"/>
      <c r="I80" s="16"/>
      <c r="J80" s="16"/>
      <c r="K80" s="84"/>
    </row>
    <row r="81" spans="1:11" ht="13.5" thickBot="1">
      <c r="A81" s="160" t="s">
        <v>94</v>
      </c>
      <c r="B81" s="129" t="s">
        <v>96</v>
      </c>
      <c r="C81" s="130">
        <f>C79</f>
        <v>-1600</v>
      </c>
      <c r="D81" s="130">
        <f aca="true" t="shared" si="22" ref="D81:J81">D79+C81</f>
        <v>-862.5924814814815</v>
      </c>
      <c r="E81" s="130">
        <f t="shared" si="22"/>
        <v>-221.45576894718795</v>
      </c>
      <c r="F81" s="130">
        <f t="shared" si="22"/>
        <v>352.7688927889866</v>
      </c>
      <c r="G81" s="130">
        <f t="shared" si="22"/>
        <v>894.7873469214992</v>
      </c>
      <c r="H81" s="130">
        <f t="shared" si="22"/>
        <v>1410.574481949896</v>
      </c>
      <c r="I81" s="130">
        <f t="shared" si="22"/>
        <v>1853.895138758939</v>
      </c>
      <c r="J81" s="130">
        <f t="shared" si="22"/>
        <v>2277.0365340847293</v>
      </c>
      <c r="K81" s="131">
        <f>K79+J81</f>
        <v>2680.90734907011</v>
      </c>
    </row>
    <row r="82" spans="1:11" ht="13.5" thickBot="1">
      <c r="A82" s="160"/>
      <c r="B82" s="125" t="s">
        <v>97</v>
      </c>
      <c r="C82" s="6"/>
      <c r="D82" s="6"/>
      <c r="E82" s="6"/>
      <c r="F82" s="6"/>
      <c r="G82" s="6"/>
      <c r="H82" s="6"/>
      <c r="I82" s="6"/>
      <c r="J82" s="6"/>
      <c r="K82" s="23"/>
    </row>
    <row r="83" spans="1:11" ht="13.5" thickBot="1">
      <c r="A83" s="160" t="s">
        <v>95</v>
      </c>
      <c r="B83" s="114" t="s">
        <v>59</v>
      </c>
      <c r="C83" s="115"/>
      <c r="D83" s="116">
        <f>IRR($C$77:D77,-90%)</f>
        <v>-0.5022499250000038</v>
      </c>
      <c r="E83" s="116">
        <f>IRR($C$77:E77,-90%)</f>
        <v>-0.02357603099909316</v>
      </c>
      <c r="F83" s="116">
        <f>IRR($C$77:F77,-90%)</f>
        <v>0.2006485148897982</v>
      </c>
      <c r="G83" s="116">
        <f>IRR($C$77:G77,-90%)</f>
        <v>0.31608271806384036</v>
      </c>
      <c r="H83" s="116">
        <f>IRR($C$77:H77,-90%)</f>
        <v>0.37991738814069403</v>
      </c>
      <c r="I83" s="116">
        <f>IRR($C$77:I77,-90%)</f>
        <v>0.41388170486156367</v>
      </c>
      <c r="J83" s="116">
        <f>IRR($C$77:J77,-90%)</f>
        <v>0.4349383710616271</v>
      </c>
      <c r="K83" s="117">
        <f>IRR($C$77:K77,-90%)</f>
        <v>0.4483474272973048</v>
      </c>
    </row>
    <row r="84" ht="13.5" thickBot="1"/>
    <row r="85" spans="2:11" ht="15.75">
      <c r="B85" s="122" t="s">
        <v>80</v>
      </c>
      <c r="C85" s="118">
        <f>LOOKUP(0,C81:K81,C59:K59)</f>
        <v>2</v>
      </c>
      <c r="D85" s="119" t="s">
        <v>60</v>
      </c>
      <c r="F85" s="164" t="s">
        <v>110</v>
      </c>
      <c r="G85" s="19"/>
      <c r="H85" s="19"/>
      <c r="I85" s="19"/>
      <c r="J85" s="19"/>
      <c r="K85" s="13"/>
    </row>
    <row r="86" spans="2:11" ht="16.5" thickBot="1">
      <c r="B86" s="123" t="s">
        <v>61</v>
      </c>
      <c r="C86" s="120">
        <f>ABS(12*C88/C89)</f>
        <v>4.627925974707126</v>
      </c>
      <c r="D86" s="121" t="s">
        <v>62</v>
      </c>
      <c r="F86" s="278" t="s">
        <v>235</v>
      </c>
      <c r="G86" s="19"/>
      <c r="H86" s="19"/>
      <c r="I86" s="19"/>
      <c r="J86" s="19"/>
      <c r="K86" s="13"/>
    </row>
    <row r="88" spans="2:3" ht="12.75">
      <c r="B88" s="94" t="s">
        <v>78</v>
      </c>
      <c r="C88" s="95">
        <f>IF(C85=0,-C81,INDEX(D81:K81,C85))</f>
        <v>-221.45576894718795</v>
      </c>
    </row>
    <row r="89" spans="3:12" ht="12.75">
      <c r="C89" s="96">
        <f>INDEX(D79:K79,C85+1)</f>
        <v>574.2246617361745</v>
      </c>
      <c r="L89" t="s">
        <v>111</v>
      </c>
    </row>
    <row r="90" spans="2:3" ht="12.75">
      <c r="B90" t="s">
        <v>5</v>
      </c>
      <c r="C90" t="s">
        <v>5</v>
      </c>
    </row>
    <row r="91" spans="3:6" ht="12.75">
      <c r="C91">
        <v>-719</v>
      </c>
      <c r="D91">
        <v>-891</v>
      </c>
      <c r="E91">
        <v>-567</v>
      </c>
      <c r="F91">
        <v>100</v>
      </c>
    </row>
    <row r="94" ht="12.75">
      <c r="B94" s="1"/>
    </row>
    <row r="107" spans="1:24" s="8" customFormat="1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2.75">
      <c r="A108" s="8"/>
      <c r="X108" s="8"/>
    </row>
    <row r="113" ht="13.5" customHeight="1"/>
    <row r="120" spans="13:23" ht="12.7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2" r:id="rId4"/>
  <rowBreaks count="1" manualBreakCount="1">
    <brk id="100" max="6553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7"/>
  <sheetViews>
    <sheetView showGridLines="0" zoomScalePageLayoutView="0" workbookViewId="0" topLeftCell="A1">
      <selection activeCell="M59" sqref="M59"/>
    </sheetView>
  </sheetViews>
  <sheetFormatPr defaultColWidth="11.00390625" defaultRowHeight="12.75"/>
  <cols>
    <col min="1" max="1" width="3.875" style="0" customWidth="1"/>
    <col min="2" max="2" width="43.625" style="0" customWidth="1"/>
    <col min="11" max="11" width="11.875" style="0" customWidth="1"/>
    <col min="12" max="12" width="2.75390625" style="0" customWidth="1"/>
  </cols>
  <sheetData>
    <row r="2" spans="2:12" ht="12.75">
      <c r="B2" s="1" t="s">
        <v>142</v>
      </c>
      <c r="L2" s="1"/>
    </row>
    <row r="3" ht="13.5" thickBot="1">
      <c r="B3" s="2"/>
    </row>
    <row r="4" spans="2:10" ht="12.75">
      <c r="B4" s="177" t="s">
        <v>123</v>
      </c>
      <c r="C4" s="71" t="s">
        <v>125</v>
      </c>
      <c r="D4" s="71"/>
      <c r="E4" s="25"/>
      <c r="F4" s="26" t="s">
        <v>127</v>
      </c>
      <c r="G4" s="25"/>
      <c r="H4" s="25"/>
      <c r="I4" s="71">
        <v>1125608</v>
      </c>
      <c r="J4" s="27"/>
    </row>
    <row r="5" spans="2:10" ht="12.75">
      <c r="B5" s="178" t="s">
        <v>124</v>
      </c>
      <c r="C5" s="74" t="s">
        <v>126</v>
      </c>
      <c r="D5" s="72"/>
      <c r="E5" s="29"/>
      <c r="F5" s="30" t="s">
        <v>128</v>
      </c>
      <c r="G5" s="29"/>
      <c r="H5" s="29"/>
      <c r="I5" s="72">
        <v>1600</v>
      </c>
      <c r="J5" s="180" t="s">
        <v>134</v>
      </c>
    </row>
    <row r="6" spans="2:10" ht="13.5" thickBot="1">
      <c r="B6" s="32"/>
      <c r="C6" s="33"/>
      <c r="D6" s="34"/>
      <c r="E6" s="34"/>
      <c r="F6" s="35" t="s">
        <v>129</v>
      </c>
      <c r="G6" s="34"/>
      <c r="H6" s="34"/>
      <c r="I6" s="179" t="s">
        <v>130</v>
      </c>
      <c r="J6" s="36"/>
    </row>
    <row r="7" spans="3:6" ht="12.75">
      <c r="C7" s="20"/>
      <c r="F7" s="21"/>
    </row>
    <row r="8" ht="12.75">
      <c r="B8" s="1" t="s">
        <v>145</v>
      </c>
    </row>
    <row r="9" ht="13.5" thickBot="1">
      <c r="B9" s="2"/>
    </row>
    <row r="10" spans="2:10" ht="12.75">
      <c r="B10" s="37" t="s">
        <v>131</v>
      </c>
      <c r="C10" s="25"/>
      <c r="D10" s="25"/>
      <c r="E10" s="25"/>
      <c r="F10" s="25"/>
      <c r="G10" s="25"/>
      <c r="H10" s="25"/>
      <c r="I10" s="25"/>
      <c r="J10" s="27"/>
    </row>
    <row r="11" spans="2:10" ht="12.75">
      <c r="B11" s="147"/>
      <c r="C11" s="132" t="s">
        <v>146</v>
      </c>
      <c r="D11" s="133"/>
      <c r="E11" s="133"/>
      <c r="F11" s="133">
        <f>50*21</f>
        <v>1050</v>
      </c>
      <c r="G11" s="134" t="s">
        <v>135</v>
      </c>
      <c r="H11" s="135" t="s">
        <v>138</v>
      </c>
      <c r="I11" s="136"/>
      <c r="J11" s="141"/>
    </row>
    <row r="12" spans="2:10" ht="12.75">
      <c r="B12" s="148" t="s">
        <v>108</v>
      </c>
      <c r="C12" s="144" t="s">
        <v>133</v>
      </c>
      <c r="D12" s="75"/>
      <c r="E12" s="75"/>
      <c r="F12" s="75">
        <v>0</v>
      </c>
      <c r="G12" s="29" t="s">
        <v>135</v>
      </c>
      <c r="H12" s="145" t="s">
        <v>139</v>
      </c>
      <c r="I12" s="39"/>
      <c r="J12" s="40"/>
    </row>
    <row r="13" spans="2:10" ht="12.75">
      <c r="B13" s="38"/>
      <c r="C13" s="144"/>
      <c r="D13" s="75"/>
      <c r="E13" s="75"/>
      <c r="F13" s="75"/>
      <c r="G13" s="29" t="s">
        <v>135</v>
      </c>
      <c r="H13" s="145" t="s">
        <v>105</v>
      </c>
      <c r="I13" s="39"/>
      <c r="J13" s="40"/>
    </row>
    <row r="14" spans="2:10" ht="12.75">
      <c r="B14" s="38"/>
      <c r="C14" s="144"/>
      <c r="D14" s="75"/>
      <c r="E14" s="75"/>
      <c r="F14" s="75"/>
      <c r="G14" s="139" t="s">
        <v>135</v>
      </c>
      <c r="H14" s="145" t="s">
        <v>105</v>
      </c>
      <c r="I14" s="39"/>
      <c r="J14" s="40"/>
    </row>
    <row r="15" spans="2:10" ht="12.75">
      <c r="B15" s="147"/>
      <c r="C15" s="132" t="s">
        <v>137</v>
      </c>
      <c r="D15" s="133"/>
      <c r="E15" s="133"/>
      <c r="F15" s="133">
        <v>100</v>
      </c>
      <c r="G15" s="134" t="s">
        <v>135</v>
      </c>
      <c r="H15" s="135" t="s">
        <v>140</v>
      </c>
      <c r="I15" s="136"/>
      <c r="J15" s="141"/>
    </row>
    <row r="16" spans="2:10" ht="12.75">
      <c r="B16" s="148" t="s">
        <v>132</v>
      </c>
      <c r="C16" s="144" t="s">
        <v>141</v>
      </c>
      <c r="D16" s="75"/>
      <c r="E16" s="75"/>
      <c r="F16" s="75">
        <v>30</v>
      </c>
      <c r="G16" s="29" t="s">
        <v>135</v>
      </c>
      <c r="H16" s="145" t="s">
        <v>143</v>
      </c>
      <c r="I16" s="39"/>
      <c r="J16" s="40"/>
    </row>
    <row r="17" spans="2:10" ht="12.75">
      <c r="B17" s="28"/>
      <c r="C17" s="144"/>
      <c r="D17" s="75"/>
      <c r="E17" s="75"/>
      <c r="F17" s="75"/>
      <c r="G17" s="29" t="s">
        <v>135</v>
      </c>
      <c r="H17" s="145" t="s">
        <v>105</v>
      </c>
      <c r="I17" s="39"/>
      <c r="J17" s="40"/>
    </row>
    <row r="18" spans="2:10" ht="12.75">
      <c r="B18" s="28"/>
      <c r="C18" s="137"/>
      <c r="D18" s="138"/>
      <c r="E18" s="138"/>
      <c r="F18" s="138"/>
      <c r="G18" s="139" t="s">
        <v>135</v>
      </c>
      <c r="H18" s="143" t="s">
        <v>105</v>
      </c>
      <c r="I18" s="140"/>
      <c r="J18" s="142"/>
    </row>
    <row r="19" spans="2:10" ht="12.75">
      <c r="B19" s="28"/>
      <c r="C19" s="29"/>
      <c r="D19" s="39"/>
      <c r="E19" s="39"/>
      <c r="F19" s="39"/>
      <c r="G19" s="29"/>
      <c r="H19" s="145"/>
      <c r="I19" s="39"/>
      <c r="J19" s="40"/>
    </row>
    <row r="20" spans="2:10" ht="12.75">
      <c r="B20" s="41" t="s">
        <v>144</v>
      </c>
      <c r="C20" s="39"/>
      <c r="D20" s="39"/>
      <c r="E20" s="39"/>
      <c r="F20" s="39"/>
      <c r="G20" s="39"/>
      <c r="H20" s="39"/>
      <c r="I20" s="39"/>
      <c r="J20" s="40"/>
    </row>
    <row r="21" spans="2:10" ht="12.75">
      <c r="B21" s="28"/>
      <c r="C21" s="72" t="s">
        <v>136</v>
      </c>
      <c r="D21" s="75"/>
      <c r="E21" s="75"/>
      <c r="F21" s="75"/>
      <c r="G21" s="75"/>
      <c r="H21" s="75"/>
      <c r="I21" s="39"/>
      <c r="J21" s="40"/>
    </row>
    <row r="22" spans="2:10" ht="13.5" thickBot="1">
      <c r="B22" s="42"/>
      <c r="C22" s="43"/>
      <c r="D22" s="43"/>
      <c r="E22" s="43"/>
      <c r="F22" s="43"/>
      <c r="G22" s="43"/>
      <c r="H22" s="43"/>
      <c r="I22" s="43"/>
      <c r="J22" s="44"/>
    </row>
    <row r="24" ht="13.5" thickBot="1"/>
    <row r="25" spans="2:10" ht="12.75">
      <c r="B25" s="86" t="s">
        <v>156</v>
      </c>
      <c r="C25" s="79" t="s">
        <v>157</v>
      </c>
      <c r="D25" s="79" t="s">
        <v>158</v>
      </c>
      <c r="E25" s="79" t="s">
        <v>159</v>
      </c>
      <c r="F25" s="79" t="s">
        <v>160</v>
      </c>
      <c r="G25" s="79" t="s">
        <v>161</v>
      </c>
      <c r="H25" s="79" t="s">
        <v>162</v>
      </c>
      <c r="I25" s="79" t="s">
        <v>163</v>
      </c>
      <c r="J25" s="79" t="s">
        <v>164</v>
      </c>
    </row>
    <row r="26" spans="2:10" ht="12.75">
      <c r="B26" s="81"/>
      <c r="C26" s="5"/>
      <c r="D26" s="5"/>
      <c r="E26" s="5"/>
      <c r="F26" s="5"/>
      <c r="G26" s="5"/>
      <c r="H26" s="5"/>
      <c r="I26" s="5"/>
      <c r="J26" s="82"/>
    </row>
    <row r="27" spans="2:10" ht="12.75">
      <c r="B27" s="182" t="s">
        <v>147</v>
      </c>
      <c r="C27" s="6"/>
      <c r="D27" s="6"/>
      <c r="E27" s="6"/>
      <c r="F27" s="6"/>
      <c r="G27" s="6"/>
      <c r="H27" s="6"/>
      <c r="I27" s="6"/>
      <c r="J27" s="23"/>
    </row>
    <row r="28" spans="2:10" ht="12.75">
      <c r="B28" s="12"/>
      <c r="C28" s="6"/>
      <c r="D28" s="6"/>
      <c r="E28" s="6"/>
      <c r="F28" s="6"/>
      <c r="G28" s="6"/>
      <c r="H28" s="6"/>
      <c r="I28" s="6"/>
      <c r="J28" s="23"/>
    </row>
    <row r="29" spans="2:10" ht="12.75">
      <c r="B29" s="12" t="s">
        <v>165</v>
      </c>
      <c r="C29" s="149">
        <v>1050</v>
      </c>
      <c r="D29" s="149">
        <f>+C29*1.03</f>
        <v>1081.5</v>
      </c>
      <c r="E29" s="149">
        <f aca="true" t="shared" si="0" ref="E29:J29">+D29*1.03</f>
        <v>1113.945</v>
      </c>
      <c r="F29" s="149">
        <f t="shared" si="0"/>
        <v>1147.3633499999999</v>
      </c>
      <c r="G29" s="149">
        <f t="shared" si="0"/>
        <v>1181.7842504999999</v>
      </c>
      <c r="H29" s="149">
        <f t="shared" si="0"/>
        <v>1217.237778015</v>
      </c>
      <c r="I29" s="149">
        <f t="shared" si="0"/>
        <v>1253.75491135545</v>
      </c>
      <c r="J29" s="150">
        <f t="shared" si="0"/>
        <v>1291.3675586961135</v>
      </c>
    </row>
    <row r="30" spans="2:10" ht="12.75">
      <c r="B30" s="12"/>
      <c r="C30" s="9"/>
      <c r="D30" s="9"/>
      <c r="E30" s="9"/>
      <c r="F30" s="9"/>
      <c r="G30" s="9"/>
      <c r="H30" s="9"/>
      <c r="I30" s="9"/>
      <c r="J30" s="88"/>
    </row>
    <row r="31" spans="2:10" ht="12.75">
      <c r="B31" s="12" t="s">
        <v>149</v>
      </c>
      <c r="C31" s="149">
        <v>0</v>
      </c>
      <c r="D31" s="149">
        <f>+C31</f>
        <v>0</v>
      </c>
      <c r="E31" s="149">
        <f aca="true" t="shared" si="1" ref="E31:J31">+D31</f>
        <v>0</v>
      </c>
      <c r="F31" s="149">
        <f t="shared" si="1"/>
        <v>0</v>
      </c>
      <c r="G31" s="149">
        <f t="shared" si="1"/>
        <v>0</v>
      </c>
      <c r="H31" s="149">
        <f t="shared" si="1"/>
        <v>0</v>
      </c>
      <c r="I31" s="149">
        <f t="shared" si="1"/>
        <v>0</v>
      </c>
      <c r="J31" s="150">
        <f t="shared" si="1"/>
        <v>0</v>
      </c>
    </row>
    <row r="32" spans="2:10" ht="12.75">
      <c r="B32" s="12"/>
      <c r="C32" s="9"/>
      <c r="D32" s="9"/>
      <c r="E32" s="9"/>
      <c r="F32" s="9"/>
      <c r="G32" s="9"/>
      <c r="H32" s="9"/>
      <c r="I32" s="9"/>
      <c r="J32" s="88"/>
    </row>
    <row r="33" spans="2:10" ht="12.75">
      <c r="B33" s="12" t="s">
        <v>152</v>
      </c>
      <c r="C33" s="149">
        <v>0</v>
      </c>
      <c r="D33" s="149">
        <f aca="true" t="shared" si="2" ref="D33:J33">+C33</f>
        <v>0</v>
      </c>
      <c r="E33" s="149">
        <f t="shared" si="2"/>
        <v>0</v>
      </c>
      <c r="F33" s="149">
        <f t="shared" si="2"/>
        <v>0</v>
      </c>
      <c r="G33" s="149">
        <f t="shared" si="2"/>
        <v>0</v>
      </c>
      <c r="H33" s="149">
        <f t="shared" si="2"/>
        <v>0</v>
      </c>
      <c r="I33" s="149">
        <f t="shared" si="2"/>
        <v>0</v>
      </c>
      <c r="J33" s="150">
        <f t="shared" si="2"/>
        <v>0</v>
      </c>
    </row>
    <row r="34" spans="2:10" ht="12.75">
      <c r="B34" s="12"/>
      <c r="C34" s="9"/>
      <c r="D34" s="9"/>
      <c r="E34" s="9"/>
      <c r="F34" s="9"/>
      <c r="G34" s="9"/>
      <c r="H34" s="9"/>
      <c r="I34" s="9"/>
      <c r="J34" s="88"/>
    </row>
    <row r="35" spans="2:10" ht="12.75">
      <c r="B35" s="12" t="s">
        <v>150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2">
        <v>0</v>
      </c>
    </row>
    <row r="36" spans="2:10" ht="12.75">
      <c r="B36" s="12"/>
      <c r="C36" s="9"/>
      <c r="D36" s="9"/>
      <c r="E36" s="9"/>
      <c r="F36" s="9"/>
      <c r="G36" s="9"/>
      <c r="H36" s="9"/>
      <c r="I36" s="9"/>
      <c r="J36" s="88"/>
    </row>
    <row r="37" spans="2:10" ht="12.75">
      <c r="B37" s="181" t="s">
        <v>155</v>
      </c>
      <c r="C37" s="77">
        <f aca="true" t="shared" si="3" ref="C37:J37">SUM(C29:C36)</f>
        <v>1050</v>
      </c>
      <c r="D37" s="77">
        <f t="shared" si="3"/>
        <v>1081.5</v>
      </c>
      <c r="E37" s="77">
        <f t="shared" si="3"/>
        <v>1113.945</v>
      </c>
      <c r="F37" s="77">
        <f t="shared" si="3"/>
        <v>1147.3633499999999</v>
      </c>
      <c r="G37" s="77">
        <f t="shared" si="3"/>
        <v>1181.7842504999999</v>
      </c>
      <c r="H37" s="77">
        <f t="shared" si="3"/>
        <v>1217.237778015</v>
      </c>
      <c r="I37" s="77">
        <f t="shared" si="3"/>
        <v>1253.75491135545</v>
      </c>
      <c r="J37" s="90">
        <f t="shared" si="3"/>
        <v>1291.3675586961135</v>
      </c>
    </row>
    <row r="38" spans="2:10" ht="12.75">
      <c r="B38" s="12"/>
      <c r="C38" s="9"/>
      <c r="D38" s="9"/>
      <c r="E38" s="9"/>
      <c r="F38" s="9"/>
      <c r="G38" s="9"/>
      <c r="H38" s="9"/>
      <c r="I38" s="9"/>
      <c r="J38" s="88"/>
    </row>
    <row r="39" spans="2:10" ht="12.75">
      <c r="B39" s="182" t="s">
        <v>148</v>
      </c>
      <c r="C39" s="9"/>
      <c r="D39" s="9"/>
      <c r="E39" s="9"/>
      <c r="F39" s="9"/>
      <c r="G39" s="9"/>
      <c r="H39" s="9"/>
      <c r="I39" s="9"/>
      <c r="J39" s="88"/>
    </row>
    <row r="40" spans="2:10" ht="12.75">
      <c r="B40" s="12"/>
      <c r="C40" s="9"/>
      <c r="D40" s="9"/>
      <c r="E40" s="9"/>
      <c r="F40" s="9"/>
      <c r="G40" s="9"/>
      <c r="H40" s="9"/>
      <c r="I40" s="9"/>
      <c r="J40" s="88"/>
    </row>
    <row r="41" spans="2:10" ht="12.75">
      <c r="B41" s="12" t="s">
        <v>220</v>
      </c>
      <c r="C41" s="149"/>
      <c r="D41" s="149"/>
      <c r="E41" s="149"/>
      <c r="F41" s="149"/>
      <c r="G41" s="149"/>
      <c r="H41" s="149"/>
      <c r="I41" s="149"/>
      <c r="J41" s="150"/>
    </row>
    <row r="42" spans="2:10" ht="12.75">
      <c r="B42" s="12"/>
      <c r="C42" s="9"/>
      <c r="D42" s="9"/>
      <c r="E42" s="9"/>
      <c r="F42" s="9"/>
      <c r="G42" s="9"/>
      <c r="H42" s="9"/>
      <c r="I42" s="9"/>
      <c r="J42" s="88"/>
    </row>
    <row r="43" spans="2:10" ht="12.75">
      <c r="B43" s="12" t="s">
        <v>151</v>
      </c>
      <c r="C43" s="149">
        <v>100</v>
      </c>
      <c r="D43" s="149">
        <f>+C43*1.03</f>
        <v>103</v>
      </c>
      <c r="E43" s="149">
        <f aca="true" t="shared" si="4" ref="E43:J43">+D43*1.03</f>
        <v>106.09</v>
      </c>
      <c r="F43" s="149">
        <f t="shared" si="4"/>
        <v>109.2727</v>
      </c>
      <c r="G43" s="149">
        <f t="shared" si="4"/>
        <v>112.550881</v>
      </c>
      <c r="H43" s="149">
        <f t="shared" si="4"/>
        <v>115.92740743</v>
      </c>
      <c r="I43" s="149">
        <f t="shared" si="4"/>
        <v>119.4052296529</v>
      </c>
      <c r="J43" s="150">
        <f t="shared" si="4"/>
        <v>122.987386542487</v>
      </c>
    </row>
    <row r="44" spans="2:10" ht="12.75">
      <c r="B44" s="12"/>
      <c r="C44" s="9"/>
      <c r="D44" s="9"/>
      <c r="E44" s="9"/>
      <c r="F44" s="9"/>
      <c r="G44" s="9"/>
      <c r="H44" s="9"/>
      <c r="I44" s="9"/>
      <c r="J44" s="88"/>
    </row>
    <row r="45" spans="2:10" ht="12.75">
      <c r="B45" s="12" t="s">
        <v>153</v>
      </c>
      <c r="C45" s="149">
        <v>30</v>
      </c>
      <c r="D45" s="149">
        <f>+C45</f>
        <v>30</v>
      </c>
      <c r="E45" s="149">
        <f aca="true" t="shared" si="5" ref="E45:J45">+D45</f>
        <v>30</v>
      </c>
      <c r="F45" s="149">
        <f t="shared" si="5"/>
        <v>30</v>
      </c>
      <c r="G45" s="149">
        <f t="shared" si="5"/>
        <v>30</v>
      </c>
      <c r="H45" s="149">
        <f t="shared" si="5"/>
        <v>30</v>
      </c>
      <c r="I45" s="149">
        <f t="shared" si="5"/>
        <v>30</v>
      </c>
      <c r="J45" s="150">
        <f t="shared" si="5"/>
        <v>30</v>
      </c>
    </row>
    <row r="46" spans="2:10" ht="12.75">
      <c r="B46" s="12"/>
      <c r="C46" s="9"/>
      <c r="D46" s="9"/>
      <c r="E46" s="9"/>
      <c r="F46" s="9"/>
      <c r="G46" s="9"/>
      <c r="H46" s="9"/>
      <c r="I46" s="9"/>
      <c r="J46" s="88"/>
    </row>
    <row r="47" spans="2:10" ht="12.75">
      <c r="B47" s="12" t="s">
        <v>154</v>
      </c>
      <c r="C47" s="161">
        <v>0</v>
      </c>
      <c r="D47" s="161">
        <v>0</v>
      </c>
      <c r="E47" s="161">
        <v>0</v>
      </c>
      <c r="F47" s="161">
        <v>0</v>
      </c>
      <c r="G47" s="161">
        <v>0</v>
      </c>
      <c r="H47" s="161">
        <v>0</v>
      </c>
      <c r="I47" s="161">
        <v>0</v>
      </c>
      <c r="J47" s="162">
        <v>0</v>
      </c>
    </row>
    <row r="48" spans="2:10" ht="12.75">
      <c r="B48" s="12"/>
      <c r="C48" s="9"/>
      <c r="D48" s="9"/>
      <c r="E48" s="9"/>
      <c r="F48" s="9"/>
      <c r="G48" s="9"/>
      <c r="H48" s="9"/>
      <c r="I48" s="9"/>
      <c r="J48" s="88"/>
    </row>
    <row r="49" spans="2:10" ht="13.5" thickBot="1">
      <c r="B49" s="91" t="s">
        <v>201</v>
      </c>
      <c r="C49" s="92">
        <f aca="true" t="shared" si="6" ref="C49:J49">SUM(C41:C48)</f>
        <v>130</v>
      </c>
      <c r="D49" s="92">
        <f t="shared" si="6"/>
        <v>133</v>
      </c>
      <c r="E49" s="92">
        <f t="shared" si="6"/>
        <v>136.09</v>
      </c>
      <c r="F49" s="92">
        <f t="shared" si="6"/>
        <v>139.2727</v>
      </c>
      <c r="G49" s="92">
        <f t="shared" si="6"/>
        <v>142.550881</v>
      </c>
      <c r="H49" s="92">
        <f t="shared" si="6"/>
        <v>145.92740743000002</v>
      </c>
      <c r="I49" s="92">
        <f t="shared" si="6"/>
        <v>149.4052296529</v>
      </c>
      <c r="J49" s="93">
        <f t="shared" si="6"/>
        <v>152.987386542487</v>
      </c>
    </row>
    <row r="52" ht="13.5" thickBot="1"/>
    <row r="53" spans="2:11" ht="15" thickBot="1">
      <c r="B53" s="205" t="s">
        <v>202</v>
      </c>
      <c r="C53" s="261">
        <v>0.3</v>
      </c>
      <c r="D53" s="202"/>
      <c r="E53" s="202"/>
      <c r="F53" s="223" t="s">
        <v>203</v>
      </c>
      <c r="G53" s="206"/>
      <c r="H53" s="206"/>
      <c r="I53" s="261">
        <v>0.08</v>
      </c>
      <c r="J53" s="202"/>
      <c r="K53" s="202"/>
    </row>
    <row r="54" spans="2:11" ht="14.25">
      <c r="B54" s="202"/>
      <c r="C54" s="202"/>
      <c r="D54" s="202"/>
      <c r="E54" s="202"/>
      <c r="F54" s="202"/>
      <c r="G54" s="202"/>
      <c r="H54" s="202"/>
      <c r="I54" s="202"/>
      <c r="J54" s="202"/>
      <c r="K54" s="202"/>
    </row>
    <row r="55" spans="2:11" ht="14.25">
      <c r="B55" s="255" t="s">
        <v>204</v>
      </c>
      <c r="C55" s="256">
        <v>0</v>
      </c>
      <c r="D55" s="256">
        <v>1</v>
      </c>
      <c r="E55" s="256">
        <v>2</v>
      </c>
      <c r="F55" s="256">
        <v>3</v>
      </c>
      <c r="G55" s="256">
        <v>4</v>
      </c>
      <c r="H55" s="256">
        <v>5</v>
      </c>
      <c r="I55" s="256">
        <v>6</v>
      </c>
      <c r="J55" s="256">
        <v>7</v>
      </c>
      <c r="K55" s="256">
        <v>8</v>
      </c>
    </row>
    <row r="56" spans="2:11" ht="14.25">
      <c r="B56" s="227"/>
      <c r="C56" s="228"/>
      <c r="D56" s="228"/>
      <c r="E56" s="228"/>
      <c r="F56" s="228"/>
      <c r="G56" s="228"/>
      <c r="H56" s="228"/>
      <c r="I56" s="228"/>
      <c r="J56" s="228"/>
      <c r="K56" s="228"/>
    </row>
    <row r="57" spans="1:11" ht="14.25">
      <c r="A57" s="160" t="s">
        <v>222</v>
      </c>
      <c r="B57" s="238" t="s">
        <v>221</v>
      </c>
      <c r="C57" s="239">
        <f>-I5</f>
        <v>-1600</v>
      </c>
      <c r="D57" s="239"/>
      <c r="E57" s="239"/>
      <c r="F57" s="239"/>
      <c r="G57" s="239"/>
      <c r="H57" s="239"/>
      <c r="I57" s="239"/>
      <c r="J57" s="239"/>
      <c r="K57" s="239"/>
    </row>
    <row r="58" spans="1:11" ht="14.25">
      <c r="A58" s="160" t="s">
        <v>223</v>
      </c>
      <c r="B58" s="227" t="s">
        <v>196</v>
      </c>
      <c r="C58" s="239"/>
      <c r="D58" s="239">
        <f>+C37</f>
        <v>1050</v>
      </c>
      <c r="E58" s="239">
        <f aca="true" t="shared" si="7" ref="E58:K58">+D37</f>
        <v>1081.5</v>
      </c>
      <c r="F58" s="239">
        <f t="shared" si="7"/>
        <v>1113.945</v>
      </c>
      <c r="G58" s="239">
        <f t="shared" si="7"/>
        <v>1147.3633499999999</v>
      </c>
      <c r="H58" s="239">
        <f t="shared" si="7"/>
        <v>1181.7842504999999</v>
      </c>
      <c r="I58" s="239">
        <f t="shared" si="7"/>
        <v>1217.237778015</v>
      </c>
      <c r="J58" s="239">
        <f t="shared" si="7"/>
        <v>1253.75491135545</v>
      </c>
      <c r="K58" s="239">
        <f t="shared" si="7"/>
        <v>1291.3675586961135</v>
      </c>
    </row>
    <row r="59" spans="1:11" ht="14.25">
      <c r="A59" s="160" t="s">
        <v>224</v>
      </c>
      <c r="B59" s="227" t="s">
        <v>219</v>
      </c>
      <c r="C59" s="239"/>
      <c r="D59" s="239">
        <f>-C49</f>
        <v>-130</v>
      </c>
      <c r="E59" s="239">
        <f aca="true" t="shared" si="8" ref="E59:K59">-D49</f>
        <v>-133</v>
      </c>
      <c r="F59" s="239">
        <f t="shared" si="8"/>
        <v>-136.09</v>
      </c>
      <c r="G59" s="239">
        <f t="shared" si="8"/>
        <v>-139.2727</v>
      </c>
      <c r="H59" s="239">
        <f t="shared" si="8"/>
        <v>-142.550881</v>
      </c>
      <c r="I59" s="239">
        <f t="shared" si="8"/>
        <v>-145.92740743000002</v>
      </c>
      <c r="J59" s="239">
        <f t="shared" si="8"/>
        <v>-149.4052296529</v>
      </c>
      <c r="K59" s="239">
        <f t="shared" si="8"/>
        <v>-152.987386542487</v>
      </c>
    </row>
    <row r="60" spans="1:11" ht="14.25">
      <c r="A60" s="160" t="s">
        <v>225</v>
      </c>
      <c r="B60" s="238" t="s">
        <v>209</v>
      </c>
      <c r="C60" s="239"/>
      <c r="D60" s="240">
        <f>+$C$57/5</f>
        <v>-320</v>
      </c>
      <c r="E60" s="240">
        <f>+$C$57/5</f>
        <v>-320</v>
      </c>
      <c r="F60" s="240">
        <f>+$C$57/5</f>
        <v>-320</v>
      </c>
      <c r="G60" s="240">
        <f>+$C$57/5</f>
        <v>-320</v>
      </c>
      <c r="H60" s="240">
        <f>+$C$57/5</f>
        <v>-320</v>
      </c>
      <c r="I60" s="240">
        <v>0</v>
      </c>
      <c r="J60" s="240">
        <v>0</v>
      </c>
      <c r="K60" s="254">
        <v>0</v>
      </c>
    </row>
    <row r="61" spans="1:11" ht="14.25">
      <c r="A61" s="160" t="s">
        <v>226</v>
      </c>
      <c r="B61" s="257" t="s">
        <v>206</v>
      </c>
      <c r="C61" s="258"/>
      <c r="D61" s="259">
        <f>SUM(D58:D60)</f>
        <v>600</v>
      </c>
      <c r="E61" s="259">
        <f aca="true" t="shared" si="9" ref="E61:K61">SUM(E58:E60)</f>
        <v>628.5</v>
      </c>
      <c r="F61" s="259">
        <f t="shared" si="9"/>
        <v>657.8549999999999</v>
      </c>
      <c r="G61" s="259">
        <f t="shared" si="9"/>
        <v>688.0906499999999</v>
      </c>
      <c r="H61" s="259">
        <f t="shared" si="9"/>
        <v>719.2333694999998</v>
      </c>
      <c r="I61" s="259">
        <f t="shared" si="9"/>
        <v>1071.3103705849999</v>
      </c>
      <c r="J61" s="259">
        <f t="shared" si="9"/>
        <v>1104.34968170255</v>
      </c>
      <c r="K61" s="259">
        <f t="shared" si="9"/>
        <v>1138.3801721536265</v>
      </c>
    </row>
    <row r="62" spans="1:11" ht="14.25">
      <c r="A62" s="160" t="s">
        <v>227</v>
      </c>
      <c r="B62" s="227" t="s">
        <v>207</v>
      </c>
      <c r="C62" s="239"/>
      <c r="D62" s="240">
        <f>+D61*-$C$53</f>
        <v>-180</v>
      </c>
      <c r="E62" s="240">
        <f aca="true" t="shared" si="10" ref="E62:K62">+E61*-$C$53</f>
        <v>-188.54999999999998</v>
      </c>
      <c r="F62" s="240">
        <f t="shared" si="10"/>
        <v>-197.35649999999995</v>
      </c>
      <c r="G62" s="240">
        <f t="shared" si="10"/>
        <v>-206.42719499999995</v>
      </c>
      <c r="H62" s="240">
        <f t="shared" si="10"/>
        <v>-215.77001084999992</v>
      </c>
      <c r="I62" s="240">
        <f t="shared" si="10"/>
        <v>-321.39311117549994</v>
      </c>
      <c r="J62" s="240">
        <f t="shared" si="10"/>
        <v>-331.30490451076497</v>
      </c>
      <c r="K62" s="240">
        <f t="shared" si="10"/>
        <v>-341.5140516460879</v>
      </c>
    </row>
    <row r="63" spans="1:11" ht="14.25">
      <c r="A63" s="160" t="s">
        <v>228</v>
      </c>
      <c r="B63" s="260" t="s">
        <v>208</v>
      </c>
      <c r="C63" s="258"/>
      <c r="D63" s="258">
        <f aca="true" t="shared" si="11" ref="D63:K63">SUM(D61:D62)</f>
        <v>420</v>
      </c>
      <c r="E63" s="258">
        <f t="shared" si="11"/>
        <v>439.95000000000005</v>
      </c>
      <c r="F63" s="258">
        <f t="shared" si="11"/>
        <v>460.4984999999999</v>
      </c>
      <c r="G63" s="258">
        <f t="shared" si="11"/>
        <v>481.6634549999999</v>
      </c>
      <c r="H63" s="258">
        <f t="shared" si="11"/>
        <v>503.4633586499998</v>
      </c>
      <c r="I63" s="258">
        <f t="shared" si="11"/>
        <v>749.9172594094999</v>
      </c>
      <c r="J63" s="258">
        <f t="shared" si="11"/>
        <v>773.044777191785</v>
      </c>
      <c r="K63" s="258">
        <f t="shared" si="11"/>
        <v>796.8661205075387</v>
      </c>
    </row>
    <row r="64" spans="1:11" ht="14.25">
      <c r="A64" s="160" t="s">
        <v>229</v>
      </c>
      <c r="B64" s="227" t="s">
        <v>209</v>
      </c>
      <c r="C64" s="239"/>
      <c r="D64" s="239">
        <f aca="true" t="shared" si="12" ref="D64:K64">D60</f>
        <v>-320</v>
      </c>
      <c r="E64" s="239">
        <f t="shared" si="12"/>
        <v>-320</v>
      </c>
      <c r="F64" s="239">
        <f t="shared" si="12"/>
        <v>-320</v>
      </c>
      <c r="G64" s="239">
        <f t="shared" si="12"/>
        <v>-320</v>
      </c>
      <c r="H64" s="239">
        <f t="shared" si="12"/>
        <v>-320</v>
      </c>
      <c r="I64" s="239">
        <f t="shared" si="12"/>
        <v>0</v>
      </c>
      <c r="J64" s="239">
        <f t="shared" si="12"/>
        <v>0</v>
      </c>
      <c r="K64" s="239">
        <f t="shared" si="12"/>
        <v>0</v>
      </c>
    </row>
    <row r="65" spans="2:11" ht="14.25">
      <c r="B65" s="227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ht="14.25">
      <c r="A66" s="160" t="s">
        <v>230</v>
      </c>
      <c r="B66" s="241" t="s">
        <v>210</v>
      </c>
      <c r="C66" s="242">
        <f>+C57</f>
        <v>-1600</v>
      </c>
      <c r="D66" s="242">
        <f aca="true" t="shared" si="13" ref="D66:K66">D63-D64</f>
        <v>740</v>
      </c>
      <c r="E66" s="242">
        <f t="shared" si="13"/>
        <v>759.95</v>
      </c>
      <c r="F66" s="242">
        <f t="shared" si="13"/>
        <v>780.4984999999999</v>
      </c>
      <c r="G66" s="242">
        <f t="shared" si="13"/>
        <v>801.6634549999999</v>
      </c>
      <c r="H66" s="242">
        <f t="shared" si="13"/>
        <v>823.4633586499998</v>
      </c>
      <c r="I66" s="242">
        <f t="shared" si="13"/>
        <v>749.9172594094999</v>
      </c>
      <c r="J66" s="242">
        <f t="shared" si="13"/>
        <v>773.044777191785</v>
      </c>
      <c r="K66" s="242">
        <f t="shared" si="13"/>
        <v>796.8661205075387</v>
      </c>
    </row>
    <row r="67" spans="2:11" ht="14.25">
      <c r="B67" s="227"/>
      <c r="C67" s="239"/>
      <c r="D67" s="239"/>
      <c r="E67" s="239"/>
      <c r="F67" s="239"/>
      <c r="G67" s="239"/>
      <c r="H67" s="239"/>
      <c r="I67" s="239"/>
      <c r="J67" s="239"/>
      <c r="K67" s="239"/>
    </row>
    <row r="68" spans="1:11" ht="14.25">
      <c r="A68" s="160" t="s">
        <v>231</v>
      </c>
      <c r="B68" s="238" t="s">
        <v>211</v>
      </c>
      <c r="C68" s="239">
        <f>C66</f>
        <v>-1600</v>
      </c>
      <c r="D68" s="239">
        <f>D66/(1+$I$75)^1</f>
        <v>740</v>
      </c>
      <c r="E68" s="239">
        <f>E66/(1+$I$75)^2</f>
        <v>759.95</v>
      </c>
      <c r="F68" s="239">
        <f>F66/(1+$I$75)^3</f>
        <v>780.4984999999999</v>
      </c>
      <c r="G68" s="239">
        <f>G66/(1+$I$75)^4</f>
        <v>801.6634549999999</v>
      </c>
      <c r="H68" s="239">
        <f>H66/(1+$I$75)^5</f>
        <v>823.4633586499998</v>
      </c>
      <c r="I68" s="239">
        <f>I66/(1+$I$75)^6</f>
        <v>749.9172594094999</v>
      </c>
      <c r="J68" s="239">
        <f>J66/(1+$I$75)^7</f>
        <v>773.044777191785</v>
      </c>
      <c r="K68" s="239">
        <f>K66/(1+$I$75)^8</f>
        <v>796.8661205075387</v>
      </c>
    </row>
    <row r="69" spans="2:11" ht="14.25">
      <c r="B69" s="227"/>
      <c r="C69" s="239"/>
      <c r="D69" s="239"/>
      <c r="E69" s="239"/>
      <c r="F69" s="239"/>
      <c r="G69" s="239"/>
      <c r="H69" s="239"/>
      <c r="I69" s="239"/>
      <c r="J69" s="239"/>
      <c r="K69" s="239"/>
    </row>
    <row r="70" spans="1:11" ht="14.25">
      <c r="A70" s="160" t="s">
        <v>232</v>
      </c>
      <c r="B70" s="238" t="s">
        <v>212</v>
      </c>
      <c r="C70" s="239">
        <f>C68</f>
        <v>-1600</v>
      </c>
      <c r="D70" s="239">
        <f aca="true" t="shared" si="14" ref="D70:K70">D68+C70</f>
        <v>-860</v>
      </c>
      <c r="E70" s="239">
        <f t="shared" si="14"/>
        <v>-100.04999999999995</v>
      </c>
      <c r="F70" s="239">
        <f t="shared" si="14"/>
        <v>680.4485</v>
      </c>
      <c r="G70" s="239">
        <f t="shared" si="14"/>
        <v>1482.1119549999999</v>
      </c>
      <c r="H70" s="239">
        <f t="shared" si="14"/>
        <v>2305.5753136499998</v>
      </c>
      <c r="I70" s="239">
        <f t="shared" si="14"/>
        <v>3055.4925730594996</v>
      </c>
      <c r="J70" s="239">
        <f t="shared" si="14"/>
        <v>3828.537350251285</v>
      </c>
      <c r="K70" s="239">
        <f t="shared" si="14"/>
        <v>4625.4034707588235</v>
      </c>
    </row>
    <row r="71" spans="2:11" ht="14.25">
      <c r="B71" s="227"/>
      <c r="C71" s="228"/>
      <c r="D71" s="228"/>
      <c r="E71" s="228"/>
      <c r="F71" s="228"/>
      <c r="G71" s="228"/>
      <c r="H71" s="228"/>
      <c r="I71" s="228"/>
      <c r="J71" s="228"/>
      <c r="K71" s="228"/>
    </row>
    <row r="72" spans="1:11" ht="14.25">
      <c r="A72" s="160" t="s">
        <v>233</v>
      </c>
      <c r="B72" s="241" t="s">
        <v>213</v>
      </c>
      <c r="C72" s="243"/>
      <c r="D72" s="244">
        <f>IRR($C$66:D66,-90%)</f>
        <v>-0.5375000000000002</v>
      </c>
      <c r="E72" s="244">
        <f>IRR($C$66:E66,-90%)</f>
        <v>-0.04180755901860512</v>
      </c>
      <c r="F72" s="244">
        <f>IRR($C$66:F66,-90%)</f>
        <v>0.19845213803148432</v>
      </c>
      <c r="G72" s="244">
        <f>IRR($C$66:G66,-90%)</f>
        <v>0.32006227087776257</v>
      </c>
      <c r="H72" s="244">
        <f>IRR($C$66:H66,-90%)</f>
        <v>0.3863210771827453</v>
      </c>
      <c r="I72" s="244">
        <f>IRR($C$66:I66,-90%)</f>
        <v>0.4206404321136938</v>
      </c>
      <c r="J72" s="244">
        <f>IRR($C$66:J66,-90%)</f>
        <v>0.44182462141222123</v>
      </c>
      <c r="K72" s="244">
        <f>IRR($C$66:K66,-90%)</f>
        <v>0.45525913198646284</v>
      </c>
    </row>
    <row r="73" spans="2:11" ht="14.25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14.25">
      <c r="B74" s="245" t="s">
        <v>214</v>
      </c>
      <c r="C74" s="246">
        <f>LOOKUP(0,C70:K70,C55:K55)+1-((LOOKUP(LOOKUP(0,C70:K70,C55:K55)+1,C55:K55,C70:K70)/((LOOKUP(LOOKUP(0,C70:K70,C55:K55)+1,C55:K55,C70:K70)-LOOKUP(LOOKUP(0,C70:K70,C55:K55),C55:K55,C70:K70)))))</f>
        <v>2.1281873059333236</v>
      </c>
      <c r="D74" s="202"/>
      <c r="E74" s="202"/>
      <c r="F74" s="202"/>
      <c r="G74" s="202"/>
      <c r="H74" s="202"/>
      <c r="I74" s="202"/>
      <c r="J74" s="202"/>
      <c r="K74" s="202"/>
    </row>
    <row r="75" spans="2:11" ht="14.25">
      <c r="B75" s="202"/>
      <c r="C75" s="202"/>
      <c r="D75" s="202"/>
      <c r="E75" s="202"/>
      <c r="F75" s="202"/>
      <c r="G75" s="202"/>
      <c r="H75" s="202"/>
      <c r="I75" s="202"/>
      <c r="J75" s="202"/>
      <c r="K75" s="202"/>
    </row>
    <row r="76" spans="2:11" ht="15">
      <c r="B76" s="247" t="s">
        <v>215</v>
      </c>
      <c r="C76" s="248">
        <f>+F72</f>
        <v>0.19845213803148432</v>
      </c>
      <c r="D76" s="202"/>
      <c r="E76" s="249" t="s">
        <v>216</v>
      </c>
      <c r="F76" s="250"/>
      <c r="G76" s="251"/>
      <c r="H76" s="251"/>
      <c r="I76" s="251"/>
      <c r="J76" s="251"/>
      <c r="K76" s="251"/>
    </row>
    <row r="77" spans="2:11" ht="15">
      <c r="B77" s="252" t="s">
        <v>217</v>
      </c>
      <c r="C77" s="253">
        <f>+H72</f>
        <v>0.3863210771827453</v>
      </c>
      <c r="D77" s="202"/>
      <c r="E77" s="249" t="s">
        <v>218</v>
      </c>
      <c r="F77" s="250"/>
      <c r="G77" s="251"/>
      <c r="H77" s="251"/>
      <c r="I77" s="251"/>
      <c r="J77" s="251"/>
      <c r="K77" s="2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76"/>
  <sheetViews>
    <sheetView zoomScalePageLayoutView="0" workbookViewId="0" topLeftCell="A1">
      <selection activeCell="B102" sqref="B102"/>
    </sheetView>
  </sheetViews>
  <sheetFormatPr defaultColWidth="11.00390625" defaultRowHeight="12.75"/>
  <cols>
    <col min="1" max="1" width="11.375" style="183" customWidth="1"/>
    <col min="2" max="2" width="49.625" style="183" customWidth="1"/>
    <col min="3" max="3" width="13.00390625" style="183" customWidth="1"/>
    <col min="4" max="11" width="12.625" style="183" customWidth="1"/>
    <col min="12" max="12" width="11.375" style="183" customWidth="1"/>
    <col min="13" max="13" width="40.375" style="183" customWidth="1"/>
    <col min="14" max="16384" width="11.375" style="183" customWidth="1"/>
  </cols>
  <sheetData>
    <row r="1" ht="25.5">
      <c r="C1" s="184" t="s">
        <v>166</v>
      </c>
    </row>
    <row r="2" ht="13.5" thickBot="1"/>
    <row r="3" spans="2:11" ht="15.75">
      <c r="B3" s="185" t="s">
        <v>167</v>
      </c>
      <c r="C3" s="186"/>
      <c r="D3" s="186"/>
      <c r="E3" s="186"/>
      <c r="F3" s="186"/>
      <c r="G3" s="186"/>
      <c r="H3" s="186"/>
      <c r="I3" s="186"/>
      <c r="J3" s="186"/>
      <c r="K3" s="187"/>
    </row>
    <row r="4" spans="2:11" ht="15.75">
      <c r="B4" s="188"/>
      <c r="C4" s="189"/>
      <c r="D4" s="189"/>
      <c r="E4" s="189"/>
      <c r="F4" s="189"/>
      <c r="G4" s="189"/>
      <c r="H4" s="189"/>
      <c r="I4" s="189"/>
      <c r="J4" s="189"/>
      <c r="K4" s="190"/>
    </row>
    <row r="5" spans="2:11" ht="15.75">
      <c r="B5" s="191" t="s">
        <v>168</v>
      </c>
      <c r="C5" s="189"/>
      <c r="D5" s="189"/>
      <c r="E5" s="189"/>
      <c r="F5" s="189"/>
      <c r="G5" s="189"/>
      <c r="H5" s="189"/>
      <c r="I5" s="189"/>
      <c r="J5" s="189"/>
      <c r="K5" s="190"/>
    </row>
    <row r="6" spans="2:11" ht="15.75">
      <c r="B6" s="191"/>
      <c r="C6" s="189"/>
      <c r="D6" s="189"/>
      <c r="E6" s="189"/>
      <c r="F6" s="189"/>
      <c r="G6" s="189"/>
      <c r="H6" s="189"/>
      <c r="I6" s="189"/>
      <c r="J6" s="189"/>
      <c r="K6" s="190"/>
    </row>
    <row r="7" spans="2:11" ht="15.75">
      <c r="B7" s="192" t="s">
        <v>169</v>
      </c>
      <c r="C7" s="189"/>
      <c r="D7" s="189"/>
      <c r="E7" s="189"/>
      <c r="F7" s="189"/>
      <c r="G7" s="189"/>
      <c r="H7" s="189"/>
      <c r="I7" s="189"/>
      <c r="J7" s="189"/>
      <c r="K7" s="190"/>
    </row>
    <row r="8" spans="2:11" ht="15.75">
      <c r="B8" s="193" t="s">
        <v>170</v>
      </c>
      <c r="C8" s="189"/>
      <c r="D8" s="189"/>
      <c r="E8" s="189"/>
      <c r="F8" s="189"/>
      <c r="G8" s="189"/>
      <c r="H8" s="189"/>
      <c r="I8" s="189"/>
      <c r="J8" s="189"/>
      <c r="K8" s="190"/>
    </row>
    <row r="9" spans="2:11" ht="15.75">
      <c r="B9" s="193"/>
      <c r="C9" s="189"/>
      <c r="D9" s="189"/>
      <c r="E9" s="189"/>
      <c r="F9" s="189"/>
      <c r="G9" s="189"/>
      <c r="H9" s="189"/>
      <c r="I9" s="189"/>
      <c r="J9" s="189"/>
      <c r="K9" s="190"/>
    </row>
    <row r="10" spans="2:11" ht="15.75">
      <c r="B10" s="192" t="s">
        <v>171</v>
      </c>
      <c r="C10" s="189"/>
      <c r="D10" s="189"/>
      <c r="E10" s="189"/>
      <c r="F10" s="189"/>
      <c r="G10" s="189"/>
      <c r="H10" s="189"/>
      <c r="I10" s="189"/>
      <c r="J10" s="189"/>
      <c r="K10" s="190"/>
    </row>
    <row r="11" spans="2:11" ht="15.75">
      <c r="B11" s="188" t="s">
        <v>172</v>
      </c>
      <c r="C11" s="189"/>
      <c r="D11" s="189"/>
      <c r="E11" s="189"/>
      <c r="F11" s="189"/>
      <c r="G11" s="189"/>
      <c r="H11" s="189"/>
      <c r="I11" s="189"/>
      <c r="J11" s="189"/>
      <c r="K11" s="190"/>
    </row>
    <row r="12" spans="2:11" ht="15.75">
      <c r="B12" s="188" t="s">
        <v>173</v>
      </c>
      <c r="C12" s="189"/>
      <c r="D12" s="189"/>
      <c r="E12" s="189"/>
      <c r="F12" s="189"/>
      <c r="G12" s="189"/>
      <c r="H12" s="189"/>
      <c r="I12" s="189"/>
      <c r="J12" s="189"/>
      <c r="K12" s="190"/>
    </row>
    <row r="13" spans="2:11" ht="15.75">
      <c r="B13" s="194"/>
      <c r="C13" s="189"/>
      <c r="D13" s="189"/>
      <c r="E13" s="189"/>
      <c r="F13" s="189"/>
      <c r="G13" s="189"/>
      <c r="H13" s="189"/>
      <c r="I13" s="189"/>
      <c r="J13" s="189"/>
      <c r="K13" s="190"/>
    </row>
    <row r="14" spans="2:11" ht="15.75">
      <c r="B14" s="192" t="s">
        <v>174</v>
      </c>
      <c r="C14" s="189"/>
      <c r="D14" s="189"/>
      <c r="E14" s="189"/>
      <c r="F14" s="189"/>
      <c r="G14" s="189"/>
      <c r="H14" s="189"/>
      <c r="I14" s="189"/>
      <c r="J14" s="189"/>
      <c r="K14" s="190"/>
    </row>
    <row r="15" spans="2:11" ht="15.75">
      <c r="B15" s="188" t="s">
        <v>175</v>
      </c>
      <c r="C15" s="189"/>
      <c r="D15" s="189"/>
      <c r="E15" s="189"/>
      <c r="F15" s="189"/>
      <c r="G15" s="189"/>
      <c r="H15" s="189"/>
      <c r="I15" s="189"/>
      <c r="J15" s="189"/>
      <c r="K15" s="190"/>
    </row>
    <row r="16" spans="2:11" ht="15.75">
      <c r="B16" s="188"/>
      <c r="C16" s="189"/>
      <c r="D16" s="189"/>
      <c r="E16" s="189"/>
      <c r="F16" s="189"/>
      <c r="G16" s="189"/>
      <c r="H16" s="189"/>
      <c r="I16" s="189"/>
      <c r="J16" s="189"/>
      <c r="K16" s="190"/>
    </row>
    <row r="17" spans="2:11" ht="15.75">
      <c r="B17" s="194"/>
      <c r="C17" s="189"/>
      <c r="D17" s="189"/>
      <c r="E17" s="189"/>
      <c r="F17" s="189"/>
      <c r="G17" s="189"/>
      <c r="H17" s="189"/>
      <c r="I17" s="189"/>
      <c r="J17" s="189"/>
      <c r="K17" s="190"/>
    </row>
    <row r="18" spans="2:11" ht="18.75">
      <c r="B18" s="195" t="s">
        <v>176</v>
      </c>
      <c r="C18" s="189"/>
      <c r="D18" s="189"/>
      <c r="E18" s="189"/>
      <c r="F18" s="189"/>
      <c r="G18" s="189"/>
      <c r="H18" s="189"/>
      <c r="I18" s="189"/>
      <c r="J18" s="189"/>
      <c r="K18" s="190"/>
    </row>
    <row r="19" spans="2:11" ht="15.75">
      <c r="B19" s="196"/>
      <c r="C19" s="189"/>
      <c r="D19" s="189"/>
      <c r="E19" s="189"/>
      <c r="F19" s="189"/>
      <c r="G19" s="189"/>
      <c r="H19" s="189"/>
      <c r="I19" s="189"/>
      <c r="J19" s="189"/>
      <c r="K19" s="190"/>
    </row>
    <row r="20" spans="2:11" ht="15.75">
      <c r="B20" s="191"/>
      <c r="C20" s="189"/>
      <c r="D20" s="189"/>
      <c r="E20" s="189"/>
      <c r="F20" s="189"/>
      <c r="G20" s="189"/>
      <c r="H20" s="189"/>
      <c r="I20" s="189"/>
      <c r="J20" s="189"/>
      <c r="K20" s="190"/>
    </row>
    <row r="21" spans="2:11" ht="15.75">
      <c r="B21" s="193"/>
      <c r="C21" s="189"/>
      <c r="D21" s="189"/>
      <c r="E21" s="189"/>
      <c r="F21" s="189"/>
      <c r="G21" s="189"/>
      <c r="H21" s="189"/>
      <c r="I21" s="189"/>
      <c r="J21" s="189"/>
      <c r="K21" s="190"/>
    </row>
    <row r="22" spans="2:11" ht="15.75">
      <c r="B22" s="193"/>
      <c r="C22" s="189"/>
      <c r="D22" s="189"/>
      <c r="E22" s="189"/>
      <c r="F22" s="189"/>
      <c r="G22" s="189"/>
      <c r="H22" s="189"/>
      <c r="I22" s="189"/>
      <c r="J22" s="189"/>
      <c r="K22" s="190"/>
    </row>
    <row r="23" spans="2:11" ht="16.5" thickBot="1">
      <c r="B23" s="197"/>
      <c r="C23" s="198"/>
      <c r="D23" s="198"/>
      <c r="E23" s="198"/>
      <c r="F23" s="198"/>
      <c r="G23" s="198"/>
      <c r="H23" s="198"/>
      <c r="I23" s="198"/>
      <c r="J23" s="198"/>
      <c r="K23" s="199"/>
    </row>
    <row r="24" spans="2:7" ht="12.75">
      <c r="B24" s="200"/>
      <c r="C24" s="201"/>
      <c r="D24" s="201"/>
      <c r="E24" s="201"/>
      <c r="F24" s="201"/>
      <c r="G24" s="201"/>
    </row>
    <row r="25" spans="2:7" ht="15.75">
      <c r="B25" s="189"/>
      <c r="C25" s="201"/>
      <c r="D25" s="201"/>
      <c r="E25" s="201"/>
      <c r="F25" s="201"/>
      <c r="G25" s="201"/>
    </row>
    <row r="26" spans="2:7" ht="12.75">
      <c r="B26" s="200"/>
      <c r="C26" s="201"/>
      <c r="D26" s="201"/>
      <c r="E26" s="201"/>
      <c r="F26" s="201"/>
      <c r="G26" s="201"/>
    </row>
    <row r="28" spans="2:12" ht="15" thickBot="1">
      <c r="B28" s="202"/>
      <c r="C28" s="203"/>
      <c r="D28" s="203"/>
      <c r="E28" s="203"/>
      <c r="F28" s="203"/>
      <c r="G28" s="203"/>
      <c r="H28" s="203"/>
      <c r="I28" s="202"/>
      <c r="J28" s="202"/>
      <c r="K28" s="202"/>
      <c r="L28" s="202"/>
    </row>
    <row r="29" spans="2:12" ht="24" thickBot="1">
      <c r="B29" s="269" t="s">
        <v>166</v>
      </c>
      <c r="C29" s="270"/>
      <c r="D29" s="270"/>
      <c r="E29" s="270"/>
      <c r="F29" s="270"/>
      <c r="G29" s="270"/>
      <c r="H29" s="270"/>
      <c r="I29" s="270"/>
      <c r="J29" s="271"/>
      <c r="K29" s="204"/>
      <c r="L29" s="202"/>
    </row>
    <row r="30" spans="2:12" ht="15" thickBot="1">
      <c r="B30" s="202"/>
      <c r="C30" s="203"/>
      <c r="D30" s="203"/>
      <c r="E30" s="203"/>
      <c r="F30" s="203"/>
      <c r="G30" s="203"/>
      <c r="H30" s="203"/>
      <c r="I30" s="202"/>
      <c r="J30" s="202"/>
      <c r="K30" s="202"/>
      <c r="L30" s="202"/>
    </row>
    <row r="31" spans="2:12" ht="15" thickBot="1">
      <c r="B31" s="272" t="s">
        <v>177</v>
      </c>
      <c r="C31" s="273"/>
      <c r="D31" s="273"/>
      <c r="E31" s="274"/>
      <c r="F31" s="202"/>
      <c r="G31" s="205" t="s">
        <v>178</v>
      </c>
      <c r="H31" s="206"/>
      <c r="I31" s="207"/>
      <c r="J31" s="202"/>
      <c r="K31" s="202"/>
      <c r="L31" s="202"/>
    </row>
    <row r="32" spans="2:12" ht="15" thickBot="1">
      <c r="B32" s="208"/>
      <c r="C32" s="202"/>
      <c r="D32" s="202"/>
      <c r="E32" s="202"/>
      <c r="F32" s="202"/>
      <c r="G32" s="202"/>
      <c r="H32" s="209"/>
      <c r="I32" s="202"/>
      <c r="J32" s="202"/>
      <c r="K32" s="202"/>
      <c r="L32" s="202"/>
    </row>
    <row r="33" spans="2:12" ht="15" thickBot="1">
      <c r="B33" s="205" t="s">
        <v>179</v>
      </c>
      <c r="C33" s="206"/>
      <c r="D33" s="206"/>
      <c r="E33" s="207"/>
      <c r="F33" s="202"/>
      <c r="G33" s="202"/>
      <c r="H33" s="210"/>
      <c r="I33" s="202"/>
      <c r="J33" s="202"/>
      <c r="K33" s="202"/>
      <c r="L33" s="202"/>
    </row>
    <row r="34" spans="2:12" ht="14.25">
      <c r="B34" s="202"/>
      <c r="C34" s="202"/>
      <c r="D34" s="202"/>
      <c r="E34" s="202"/>
      <c r="F34" s="202"/>
      <c r="H34" s="202"/>
      <c r="I34" s="202"/>
      <c r="J34" s="202"/>
      <c r="K34" s="202"/>
      <c r="L34" s="202"/>
    </row>
    <row r="35" spans="2:12" ht="15" thickBot="1">
      <c r="B35" s="211"/>
      <c r="C35" s="202"/>
      <c r="D35" s="202"/>
      <c r="E35" s="202"/>
      <c r="F35" s="202"/>
      <c r="G35" s="202"/>
      <c r="H35" s="202"/>
      <c r="I35" s="202"/>
      <c r="J35" s="202"/>
      <c r="K35" s="202"/>
      <c r="L35" s="202"/>
    </row>
    <row r="36" spans="2:12" ht="14.25">
      <c r="B36" s="212" t="s">
        <v>180</v>
      </c>
      <c r="C36" s="213"/>
      <c r="D36" s="213"/>
      <c r="E36" s="213"/>
      <c r="F36" s="213"/>
      <c r="G36" s="214"/>
      <c r="H36" s="214"/>
      <c r="I36" s="214"/>
      <c r="J36" s="215"/>
      <c r="K36" s="202"/>
      <c r="L36" s="202"/>
    </row>
    <row r="37" spans="2:12" ht="14.25">
      <c r="B37" s="216" t="s">
        <v>181</v>
      </c>
      <c r="C37" s="203"/>
      <c r="D37" s="203"/>
      <c r="E37" s="203">
        <v>1100</v>
      </c>
      <c r="F37" s="203" t="s">
        <v>182</v>
      </c>
      <c r="G37" s="203"/>
      <c r="H37" s="203"/>
      <c r="I37" s="203"/>
      <c r="J37" s="217"/>
      <c r="K37" s="202"/>
      <c r="L37" s="202"/>
    </row>
    <row r="38" spans="2:12" ht="14.25">
      <c r="B38" s="216"/>
      <c r="C38" s="203"/>
      <c r="D38" s="203"/>
      <c r="E38" s="203"/>
      <c r="F38" s="203"/>
      <c r="G38" s="203"/>
      <c r="H38" s="203"/>
      <c r="I38" s="203"/>
      <c r="J38" s="217"/>
      <c r="K38" s="202"/>
      <c r="L38" s="202"/>
    </row>
    <row r="39" spans="2:12" ht="14.25">
      <c r="B39" s="216"/>
      <c r="C39" s="203"/>
      <c r="D39" s="203"/>
      <c r="E39" s="203"/>
      <c r="F39" s="203"/>
      <c r="G39" s="203"/>
      <c r="H39" s="203"/>
      <c r="I39" s="203"/>
      <c r="J39" s="217"/>
      <c r="K39" s="202"/>
      <c r="L39" s="202"/>
    </row>
    <row r="40" spans="2:12" ht="14.25">
      <c r="B40" s="218" t="s">
        <v>183</v>
      </c>
      <c r="C40" s="203"/>
      <c r="D40" s="203"/>
      <c r="E40" s="203"/>
      <c r="F40" s="203"/>
      <c r="G40" s="203"/>
      <c r="H40" s="203"/>
      <c r="I40" s="203"/>
      <c r="J40" s="217"/>
      <c r="K40" s="202"/>
      <c r="L40" s="202"/>
    </row>
    <row r="41" spans="2:12" ht="14.25">
      <c r="B41" s="216" t="s">
        <v>184</v>
      </c>
      <c r="C41" s="203"/>
      <c r="D41" s="203"/>
      <c r="E41" s="203"/>
      <c r="F41" s="203"/>
      <c r="G41" s="203"/>
      <c r="H41" s="203"/>
      <c r="I41" s="203"/>
      <c r="J41" s="217"/>
      <c r="K41" s="202"/>
      <c r="L41" s="202"/>
    </row>
    <row r="42" spans="2:12" ht="14.25">
      <c r="B42" s="216" t="s">
        <v>185</v>
      </c>
      <c r="C42" s="203"/>
      <c r="D42" s="203"/>
      <c r="E42" s="203"/>
      <c r="F42" s="203"/>
      <c r="G42" s="203"/>
      <c r="H42" s="203"/>
      <c r="I42" s="203"/>
      <c r="J42" s="217"/>
      <c r="K42" s="202"/>
      <c r="L42" s="202"/>
    </row>
    <row r="43" spans="2:12" ht="15" thickBot="1">
      <c r="B43" s="219"/>
      <c r="C43" s="220"/>
      <c r="D43" s="220"/>
      <c r="E43" s="220"/>
      <c r="F43" s="220"/>
      <c r="G43" s="220"/>
      <c r="H43" s="220"/>
      <c r="I43" s="220"/>
      <c r="J43" s="221"/>
      <c r="K43" s="202"/>
      <c r="L43" s="202"/>
    </row>
    <row r="44" spans="2:12" ht="15" thickBot="1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</row>
    <row r="45" spans="1:12" ht="19.5" thickBot="1">
      <c r="A45" s="222" t="s">
        <v>186</v>
      </c>
      <c r="B45" s="222"/>
      <c r="C45" s="275" t="str">
        <f>+B31</f>
        <v>Project name/description:      Projet Sortie Thermo
</v>
      </c>
      <c r="D45" s="276"/>
      <c r="E45" s="276"/>
      <c r="F45" s="276"/>
      <c r="G45" s="276"/>
      <c r="H45" s="276"/>
      <c r="I45" s="277"/>
      <c r="J45" s="202"/>
      <c r="K45" s="202"/>
      <c r="L45" s="202"/>
    </row>
    <row r="46" spans="2:12" ht="14.2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</row>
    <row r="47" spans="2:12" ht="14.25">
      <c r="B47" s="224" t="s">
        <v>187</v>
      </c>
      <c r="C47" s="225" t="s">
        <v>188</v>
      </c>
      <c r="D47" s="225" t="s">
        <v>189</v>
      </c>
      <c r="E47" s="225" t="s">
        <v>190</v>
      </c>
      <c r="F47" s="225" t="s">
        <v>191</v>
      </c>
      <c r="G47" s="225" t="s">
        <v>192</v>
      </c>
      <c r="H47" s="225" t="s">
        <v>193</v>
      </c>
      <c r="I47" s="225" t="s">
        <v>194</v>
      </c>
      <c r="J47" s="225" t="s">
        <v>195</v>
      </c>
      <c r="K47" s="226"/>
      <c r="L47" s="202"/>
    </row>
    <row r="48" spans="2:12" ht="14.25">
      <c r="B48" s="227"/>
      <c r="C48" s="228"/>
      <c r="D48" s="228"/>
      <c r="E48" s="228"/>
      <c r="F48" s="228"/>
      <c r="G48" s="228"/>
      <c r="H48" s="228"/>
      <c r="I48" s="228"/>
      <c r="J48" s="228"/>
      <c r="K48" s="202"/>
      <c r="L48" s="226"/>
    </row>
    <row r="49" spans="2:12" ht="14.25">
      <c r="B49" s="229" t="s">
        <v>196</v>
      </c>
      <c r="C49" s="228"/>
      <c r="D49" s="228"/>
      <c r="E49" s="228"/>
      <c r="F49" s="228"/>
      <c r="G49" s="228"/>
      <c r="H49" s="228"/>
      <c r="I49" s="228"/>
      <c r="J49" s="228"/>
      <c r="K49" s="202"/>
      <c r="L49" s="202"/>
    </row>
    <row r="50" spans="2:12" ht="14.25">
      <c r="B50" s="227"/>
      <c r="C50" s="230"/>
      <c r="D50" s="230"/>
      <c r="E50" s="230"/>
      <c r="F50" s="230"/>
      <c r="G50" s="230"/>
      <c r="H50" s="230"/>
      <c r="I50" s="230"/>
      <c r="J50" s="230"/>
      <c r="K50" s="202"/>
      <c r="L50" s="202"/>
    </row>
    <row r="51" spans="2:12" ht="14.25">
      <c r="B51" s="231" t="s">
        <v>29</v>
      </c>
      <c r="C51" s="232">
        <v>1100</v>
      </c>
      <c r="D51" s="232">
        <v>1133</v>
      </c>
      <c r="E51" s="232">
        <v>1166.99</v>
      </c>
      <c r="F51" s="232">
        <v>1201.9997</v>
      </c>
      <c r="G51" s="232">
        <v>1238.0596910000002</v>
      </c>
      <c r="H51" s="232">
        <v>1275.2014817300003</v>
      </c>
      <c r="I51" s="232">
        <v>1313.4575261819004</v>
      </c>
      <c r="J51" s="232">
        <v>1352.8612519673575</v>
      </c>
      <c r="K51" s="202"/>
      <c r="L51" s="202"/>
    </row>
    <row r="52" spans="2:12" ht="14.25">
      <c r="B52" s="231" t="s">
        <v>31</v>
      </c>
      <c r="C52" s="232"/>
      <c r="D52" s="232"/>
      <c r="E52" s="232"/>
      <c r="F52" s="232"/>
      <c r="G52" s="232"/>
      <c r="H52" s="232"/>
      <c r="I52" s="232"/>
      <c r="J52" s="232"/>
      <c r="K52" s="202"/>
      <c r="L52" s="202"/>
    </row>
    <row r="53" spans="2:12" ht="14.25">
      <c r="B53" s="231" t="s">
        <v>197</v>
      </c>
      <c r="C53" s="230"/>
      <c r="D53" s="230"/>
      <c r="E53" s="230"/>
      <c r="F53" s="230"/>
      <c r="G53" s="230"/>
      <c r="H53" s="230"/>
      <c r="I53" s="230"/>
      <c r="J53" s="230"/>
      <c r="K53" s="202"/>
      <c r="L53" s="202"/>
    </row>
    <row r="54" spans="2:12" ht="14.25">
      <c r="B54" s="231"/>
      <c r="C54" s="230"/>
      <c r="D54" s="230"/>
      <c r="E54" s="230"/>
      <c r="F54" s="230"/>
      <c r="G54" s="230"/>
      <c r="H54" s="230"/>
      <c r="I54" s="230"/>
      <c r="J54" s="230"/>
      <c r="K54" s="202"/>
      <c r="L54" s="202"/>
    </row>
    <row r="55" spans="2:12" ht="14.25">
      <c r="B55" s="231"/>
      <c r="C55" s="230"/>
      <c r="D55" s="230"/>
      <c r="E55" s="230"/>
      <c r="F55" s="230"/>
      <c r="G55" s="230"/>
      <c r="H55" s="230"/>
      <c r="I55" s="230"/>
      <c r="J55" s="230"/>
      <c r="K55" s="202"/>
      <c r="L55" s="202"/>
    </row>
    <row r="56" spans="2:12" ht="14.25">
      <c r="B56" s="231"/>
      <c r="C56" s="230"/>
      <c r="D56" s="230"/>
      <c r="E56" s="230"/>
      <c r="F56" s="230"/>
      <c r="G56" s="230"/>
      <c r="H56" s="230"/>
      <c r="I56" s="230"/>
      <c r="J56" s="230"/>
      <c r="K56" s="202"/>
      <c r="L56" s="202"/>
    </row>
    <row r="57" spans="2:12" ht="14.25">
      <c r="B57" s="231"/>
      <c r="C57" s="230"/>
      <c r="D57" s="230"/>
      <c r="E57" s="230"/>
      <c r="F57" s="230"/>
      <c r="G57" s="230"/>
      <c r="H57" s="230"/>
      <c r="I57" s="230"/>
      <c r="J57" s="230"/>
      <c r="K57" s="202"/>
      <c r="L57" s="202"/>
    </row>
    <row r="58" spans="2:12" ht="14.25">
      <c r="B58" s="227"/>
      <c r="C58" s="230"/>
      <c r="D58" s="230"/>
      <c r="E58" s="230"/>
      <c r="F58" s="230"/>
      <c r="G58" s="230"/>
      <c r="H58" s="230"/>
      <c r="I58" s="230"/>
      <c r="J58" s="230"/>
      <c r="K58" s="202"/>
      <c r="L58" s="202"/>
    </row>
    <row r="59" spans="2:12" ht="14.25">
      <c r="B59" s="233" t="s">
        <v>198</v>
      </c>
      <c r="C59" s="232">
        <f aca="true" t="shared" si="0" ref="C59:J59">SUM(C50:C58)</f>
        <v>1100</v>
      </c>
      <c r="D59" s="232">
        <f t="shared" si="0"/>
        <v>1133</v>
      </c>
      <c r="E59" s="232">
        <f t="shared" si="0"/>
        <v>1166.99</v>
      </c>
      <c r="F59" s="232">
        <f t="shared" si="0"/>
        <v>1201.9997</v>
      </c>
      <c r="G59" s="232">
        <f t="shared" si="0"/>
        <v>1238.0596910000002</v>
      </c>
      <c r="H59" s="232">
        <f t="shared" si="0"/>
        <v>1275.2014817300003</v>
      </c>
      <c r="I59" s="232">
        <f t="shared" si="0"/>
        <v>1313.4575261819004</v>
      </c>
      <c r="J59" s="232">
        <f t="shared" si="0"/>
        <v>1352.8612519673575</v>
      </c>
      <c r="K59" s="202"/>
      <c r="L59" s="202"/>
    </row>
    <row r="60" spans="2:12" ht="14.25">
      <c r="B60" s="227"/>
      <c r="C60" s="230"/>
      <c r="D60" s="230"/>
      <c r="E60" s="230"/>
      <c r="F60" s="230"/>
      <c r="G60" s="230"/>
      <c r="H60" s="230"/>
      <c r="I60" s="230"/>
      <c r="J60" s="230"/>
      <c r="K60" s="202"/>
      <c r="L60" s="202"/>
    </row>
    <row r="61" spans="2:12" ht="14.25">
      <c r="B61" s="229" t="s">
        <v>199</v>
      </c>
      <c r="C61" s="230"/>
      <c r="D61" s="230"/>
      <c r="E61" s="230"/>
      <c r="F61" s="230"/>
      <c r="G61" s="230"/>
      <c r="H61" s="230"/>
      <c r="I61" s="230"/>
      <c r="J61" s="230"/>
      <c r="K61" s="202"/>
      <c r="L61" s="202"/>
    </row>
    <row r="62" spans="2:12" ht="14.25">
      <c r="B62" s="227"/>
      <c r="C62" s="230"/>
      <c r="D62" s="230"/>
      <c r="E62" s="230"/>
      <c r="F62" s="230"/>
      <c r="G62" s="230"/>
      <c r="H62" s="230"/>
      <c r="I62" s="230"/>
      <c r="J62" s="230"/>
      <c r="K62" s="202"/>
      <c r="L62" s="202"/>
    </row>
    <row r="63" spans="2:12" ht="14.25">
      <c r="B63" s="231" t="s">
        <v>39</v>
      </c>
      <c r="C63" s="230"/>
      <c r="D63" s="230"/>
      <c r="E63" s="230"/>
      <c r="F63" s="230"/>
      <c r="G63" s="230"/>
      <c r="H63" s="230"/>
      <c r="I63" s="230"/>
      <c r="J63" s="230"/>
      <c r="K63" s="202"/>
      <c r="L63" s="202"/>
    </row>
    <row r="64" spans="2:12" ht="14.25">
      <c r="B64" s="231" t="s">
        <v>42</v>
      </c>
      <c r="C64" s="230"/>
      <c r="D64" s="230">
        <v>0</v>
      </c>
      <c r="E64" s="230">
        <v>0</v>
      </c>
      <c r="F64" s="230">
        <v>0</v>
      </c>
      <c r="G64" s="230">
        <v>0</v>
      </c>
      <c r="H64" s="230">
        <v>0</v>
      </c>
      <c r="I64" s="230">
        <v>0</v>
      </c>
      <c r="J64" s="230">
        <v>0</v>
      </c>
      <c r="K64" s="202"/>
      <c r="L64" s="202"/>
    </row>
    <row r="65" spans="2:12" ht="14.25">
      <c r="B65" s="231" t="s">
        <v>200</v>
      </c>
      <c r="C65" s="230"/>
      <c r="D65" s="230"/>
      <c r="E65" s="230"/>
      <c r="F65" s="230"/>
      <c r="G65" s="230"/>
      <c r="H65" s="230"/>
      <c r="I65" s="230"/>
      <c r="J65" s="230"/>
      <c r="K65" s="202"/>
      <c r="L65" s="202"/>
    </row>
    <row r="66" spans="2:12" ht="14.25">
      <c r="B66" s="231"/>
      <c r="C66" s="230"/>
      <c r="D66" s="230"/>
      <c r="E66" s="230"/>
      <c r="F66" s="230"/>
      <c r="G66" s="230"/>
      <c r="H66" s="230"/>
      <c r="I66" s="230"/>
      <c r="J66" s="230"/>
      <c r="K66" s="202"/>
      <c r="L66" s="202"/>
    </row>
    <row r="67" spans="2:12" ht="14.25">
      <c r="B67" s="231"/>
      <c r="C67" s="230"/>
      <c r="D67" s="230"/>
      <c r="E67" s="230"/>
      <c r="F67" s="230"/>
      <c r="G67" s="230"/>
      <c r="H67" s="230"/>
      <c r="I67" s="230"/>
      <c r="J67" s="230"/>
      <c r="K67" s="202"/>
      <c r="L67" s="202"/>
    </row>
    <row r="68" spans="2:12" ht="14.25">
      <c r="B68" s="231"/>
      <c r="C68" s="230"/>
      <c r="D68" s="230"/>
      <c r="E68" s="230"/>
      <c r="F68" s="230"/>
      <c r="G68" s="230"/>
      <c r="H68" s="230"/>
      <c r="I68" s="230"/>
      <c r="J68" s="230"/>
      <c r="K68" s="202"/>
      <c r="L68" s="202"/>
    </row>
    <row r="69" spans="2:12" ht="14.25">
      <c r="B69" s="227"/>
      <c r="C69" s="230"/>
      <c r="D69" s="230"/>
      <c r="E69" s="230"/>
      <c r="F69" s="230"/>
      <c r="G69" s="230"/>
      <c r="H69" s="230"/>
      <c r="I69" s="230"/>
      <c r="J69" s="230"/>
      <c r="K69" s="202"/>
      <c r="L69" s="202"/>
    </row>
    <row r="70" spans="2:12" ht="14.25">
      <c r="B70" s="233" t="s">
        <v>201</v>
      </c>
      <c r="C70" s="232">
        <f aca="true" t="shared" si="1" ref="C70:J70">SUM(C63:C69)</f>
        <v>0</v>
      </c>
      <c r="D70" s="232">
        <f t="shared" si="1"/>
        <v>0</v>
      </c>
      <c r="E70" s="232">
        <f t="shared" si="1"/>
        <v>0</v>
      </c>
      <c r="F70" s="232">
        <f t="shared" si="1"/>
        <v>0</v>
      </c>
      <c r="G70" s="232">
        <f t="shared" si="1"/>
        <v>0</v>
      </c>
      <c r="H70" s="232">
        <f t="shared" si="1"/>
        <v>0</v>
      </c>
      <c r="I70" s="232">
        <f t="shared" si="1"/>
        <v>0</v>
      </c>
      <c r="J70" s="232">
        <f t="shared" si="1"/>
        <v>0</v>
      </c>
      <c r="K70" s="202"/>
      <c r="L70" s="202"/>
    </row>
    <row r="71" spans="2:12" ht="14.25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</row>
    <row r="72" spans="2:23" ht="15" thickBo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</row>
    <row r="73" spans="1:12" ht="19.5" thickBot="1">
      <c r="A73" s="235"/>
      <c r="B73" s="236"/>
      <c r="C73" s="275" t="str">
        <f>+B31</f>
        <v>Project name/description:      Projet Sortie Thermo
</v>
      </c>
      <c r="D73" s="276"/>
      <c r="E73" s="276"/>
      <c r="F73" s="276"/>
      <c r="G73" s="276"/>
      <c r="H73" s="276"/>
      <c r="I73" s="277"/>
      <c r="J73" s="202"/>
      <c r="K73" s="202"/>
      <c r="L73" s="202"/>
    </row>
    <row r="74" spans="2:12" ht="15" thickBot="1">
      <c r="B74" s="211"/>
      <c r="C74" s="202"/>
      <c r="D74" s="202"/>
      <c r="E74" s="202"/>
      <c r="F74" s="202"/>
      <c r="G74" s="202"/>
      <c r="H74" s="202"/>
      <c r="I74" s="202"/>
      <c r="J74" s="202"/>
      <c r="K74" s="202"/>
      <c r="L74" s="202"/>
    </row>
    <row r="75" spans="2:12" ht="15" thickBot="1">
      <c r="B75" s="205" t="s">
        <v>202</v>
      </c>
      <c r="C75" s="237">
        <v>0.3</v>
      </c>
      <c r="D75" s="202"/>
      <c r="E75" s="202"/>
      <c r="F75" s="223" t="s">
        <v>203</v>
      </c>
      <c r="G75" s="206"/>
      <c r="H75" s="206"/>
      <c r="I75" s="237">
        <v>0.08</v>
      </c>
      <c r="J75" s="202"/>
      <c r="K75" s="202"/>
      <c r="L75" s="202"/>
    </row>
    <row r="76" spans="2:12" ht="14.25"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</row>
    <row r="77" spans="2:12" ht="14.25">
      <c r="B77" s="255" t="s">
        <v>204</v>
      </c>
      <c r="C77" s="256">
        <v>0</v>
      </c>
      <c r="D77" s="256">
        <v>1</v>
      </c>
      <c r="E77" s="256">
        <v>2</v>
      </c>
      <c r="F77" s="256">
        <v>3</v>
      </c>
      <c r="G77" s="256">
        <v>4</v>
      </c>
      <c r="H77" s="256">
        <v>5</v>
      </c>
      <c r="I77" s="256">
        <v>6</v>
      </c>
      <c r="J77" s="256">
        <v>7</v>
      </c>
      <c r="K77" s="256">
        <v>8</v>
      </c>
      <c r="L77" s="202"/>
    </row>
    <row r="78" spans="2:12" ht="14.25">
      <c r="B78" s="227"/>
      <c r="C78" s="228"/>
      <c r="D78" s="228"/>
      <c r="E78" s="228"/>
      <c r="F78" s="228"/>
      <c r="G78" s="228"/>
      <c r="H78" s="228"/>
      <c r="I78" s="228"/>
      <c r="J78" s="228"/>
      <c r="K78" s="228"/>
      <c r="L78" s="202"/>
    </row>
    <row r="79" spans="2:23" ht="14.25">
      <c r="B79" s="238" t="s">
        <v>205</v>
      </c>
      <c r="C79" s="239">
        <f>-UK!I5</f>
        <v>-1600</v>
      </c>
      <c r="D79" s="239"/>
      <c r="E79" s="239"/>
      <c r="F79" s="239"/>
      <c r="G79" s="239"/>
      <c r="H79" s="239"/>
      <c r="I79" s="239"/>
      <c r="J79" s="239"/>
      <c r="K79" s="239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</row>
    <row r="80" spans="2:23" ht="14.25">
      <c r="B80" s="227" t="s">
        <v>196</v>
      </c>
      <c r="C80" s="239"/>
      <c r="D80" s="239">
        <f>+UK!C29</f>
        <v>1050</v>
      </c>
      <c r="E80" s="239">
        <f>+UK!D29</f>
        <v>1081.5</v>
      </c>
      <c r="F80" s="239">
        <f>+UK!E29</f>
        <v>1113.945</v>
      </c>
      <c r="G80" s="239">
        <f>+UK!F29</f>
        <v>1147.3633499999999</v>
      </c>
      <c r="H80" s="239">
        <f>+UK!G29</f>
        <v>1181.7842504999999</v>
      </c>
      <c r="I80" s="239">
        <f>+UK!H29</f>
        <v>1217.237778015</v>
      </c>
      <c r="J80" s="239">
        <f>+UK!I29</f>
        <v>1253.75491135545</v>
      </c>
      <c r="K80" s="239">
        <f>+UK!J29</f>
        <v>1291.3675586961135</v>
      </c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</row>
    <row r="81" spans="2:23" ht="14.25">
      <c r="B81" s="227" t="s">
        <v>199</v>
      </c>
      <c r="C81" s="239"/>
      <c r="D81" s="239"/>
      <c r="E81" s="239"/>
      <c r="F81" s="239"/>
      <c r="G81" s="239"/>
      <c r="H81" s="239"/>
      <c r="I81" s="239"/>
      <c r="J81" s="239"/>
      <c r="K81" s="239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</row>
    <row r="82" spans="2:23" ht="14.25">
      <c r="B82" s="238" t="s">
        <v>209</v>
      </c>
      <c r="C82" s="239"/>
      <c r="D82" s="240">
        <f>-$C$79/5</f>
        <v>320</v>
      </c>
      <c r="E82" s="240">
        <f>-$C$79/5</f>
        <v>320</v>
      </c>
      <c r="F82" s="240">
        <f>-$C$79/5</f>
        <v>320</v>
      </c>
      <c r="G82" s="240">
        <f>-$C$79/5</f>
        <v>320</v>
      </c>
      <c r="H82" s="240">
        <f>-$C$79/5</f>
        <v>320</v>
      </c>
      <c r="I82" s="240">
        <v>0</v>
      </c>
      <c r="J82" s="240">
        <v>0</v>
      </c>
      <c r="K82" s="254">
        <v>0</v>
      </c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</row>
    <row r="83" spans="2:23" ht="14.25">
      <c r="B83" s="227" t="s">
        <v>206</v>
      </c>
      <c r="C83" s="239"/>
      <c r="D83" s="240">
        <f>SUM(D80:D82)</f>
        <v>1370</v>
      </c>
      <c r="E83" s="240">
        <f aca="true" t="shared" si="2" ref="E83:K83">SUM(E80:E82)</f>
        <v>1401.5</v>
      </c>
      <c r="F83" s="240">
        <f t="shared" si="2"/>
        <v>1433.945</v>
      </c>
      <c r="G83" s="240">
        <f t="shared" si="2"/>
        <v>1467.3633499999999</v>
      </c>
      <c r="H83" s="240">
        <f t="shared" si="2"/>
        <v>1501.7842504999999</v>
      </c>
      <c r="I83" s="240">
        <f t="shared" si="2"/>
        <v>1217.237778015</v>
      </c>
      <c r="J83" s="240">
        <f t="shared" si="2"/>
        <v>1253.75491135545</v>
      </c>
      <c r="K83" s="240">
        <f t="shared" si="2"/>
        <v>1291.3675586961135</v>
      </c>
      <c r="L83" s="202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</row>
    <row r="84" spans="2:23" ht="14.25">
      <c r="B84" s="227" t="s">
        <v>207</v>
      </c>
      <c r="C84" s="239"/>
      <c r="D84" s="240">
        <f>+D83*-$C$75</f>
        <v>-411</v>
      </c>
      <c r="E84" s="240">
        <f aca="true" t="shared" si="3" ref="E84:K84">+E83*-$C$75</f>
        <v>-420.45</v>
      </c>
      <c r="F84" s="240">
        <f t="shared" si="3"/>
        <v>-430.1835</v>
      </c>
      <c r="G84" s="240">
        <f t="shared" si="3"/>
        <v>-440.20900499999993</v>
      </c>
      <c r="H84" s="240">
        <f t="shared" si="3"/>
        <v>-450.53527514999996</v>
      </c>
      <c r="I84" s="240">
        <f t="shared" si="3"/>
        <v>-365.1713334045</v>
      </c>
      <c r="J84" s="240">
        <f t="shared" si="3"/>
        <v>-376.126473406635</v>
      </c>
      <c r="K84" s="240">
        <f t="shared" si="3"/>
        <v>-387.41026760883403</v>
      </c>
      <c r="L84" s="202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</row>
    <row r="85" spans="2:23" ht="14.25">
      <c r="B85" s="238" t="s">
        <v>208</v>
      </c>
      <c r="C85" s="239"/>
      <c r="D85" s="239">
        <f aca="true" t="shared" si="4" ref="D85:K85">SUM(D83:D84)</f>
        <v>959</v>
      </c>
      <c r="E85" s="239">
        <f t="shared" si="4"/>
        <v>981.05</v>
      </c>
      <c r="F85" s="239">
        <f t="shared" si="4"/>
        <v>1003.7615</v>
      </c>
      <c r="G85" s="239">
        <f t="shared" si="4"/>
        <v>1027.154345</v>
      </c>
      <c r="H85" s="239">
        <f t="shared" si="4"/>
        <v>1051.24897535</v>
      </c>
      <c r="I85" s="239">
        <f t="shared" si="4"/>
        <v>852.0664446105</v>
      </c>
      <c r="J85" s="239">
        <f t="shared" si="4"/>
        <v>877.6284379488151</v>
      </c>
      <c r="K85" s="239">
        <f t="shared" si="4"/>
        <v>903.9572910872795</v>
      </c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</row>
    <row r="86" spans="2:23" ht="14.25">
      <c r="B86" s="227" t="s">
        <v>209</v>
      </c>
      <c r="C86" s="239"/>
      <c r="D86" s="239">
        <f aca="true" t="shared" si="5" ref="D86:K86">D82</f>
        <v>320</v>
      </c>
      <c r="E86" s="239">
        <f t="shared" si="5"/>
        <v>320</v>
      </c>
      <c r="F86" s="239">
        <f t="shared" si="5"/>
        <v>320</v>
      </c>
      <c r="G86" s="239">
        <f t="shared" si="5"/>
        <v>320</v>
      </c>
      <c r="H86" s="239">
        <f t="shared" si="5"/>
        <v>320</v>
      </c>
      <c r="I86" s="239">
        <f t="shared" si="5"/>
        <v>0</v>
      </c>
      <c r="J86" s="239">
        <f t="shared" si="5"/>
        <v>0</v>
      </c>
      <c r="K86" s="239">
        <f t="shared" si="5"/>
        <v>0</v>
      </c>
      <c r="L86" s="202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</row>
    <row r="87" spans="2:23" ht="14.25">
      <c r="B87" s="227"/>
      <c r="C87" s="239"/>
      <c r="D87" s="239"/>
      <c r="E87" s="239"/>
      <c r="F87" s="239"/>
      <c r="G87" s="239"/>
      <c r="H87" s="239"/>
      <c r="I87" s="239"/>
      <c r="J87" s="239"/>
      <c r="K87" s="239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</row>
    <row r="88" spans="2:23" ht="14.25">
      <c r="B88" s="241" t="s">
        <v>210</v>
      </c>
      <c r="C88" s="242">
        <f>+C79</f>
        <v>-1600</v>
      </c>
      <c r="D88" s="242">
        <f aca="true" t="shared" si="6" ref="D88:K88">D85-D86</f>
        <v>639</v>
      </c>
      <c r="E88" s="242">
        <f t="shared" si="6"/>
        <v>661.05</v>
      </c>
      <c r="F88" s="242">
        <f t="shared" si="6"/>
        <v>683.7615</v>
      </c>
      <c r="G88" s="242">
        <f t="shared" si="6"/>
        <v>707.1543449999999</v>
      </c>
      <c r="H88" s="242">
        <f t="shared" si="6"/>
        <v>731.2489753499999</v>
      </c>
      <c r="I88" s="242">
        <f t="shared" si="6"/>
        <v>852.0664446105</v>
      </c>
      <c r="J88" s="242">
        <f t="shared" si="6"/>
        <v>877.6284379488151</v>
      </c>
      <c r="K88" s="242">
        <f t="shared" si="6"/>
        <v>903.9572910872795</v>
      </c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</row>
    <row r="89" spans="2:23" ht="14.25">
      <c r="B89" s="227"/>
      <c r="C89" s="239"/>
      <c r="D89" s="239"/>
      <c r="E89" s="239"/>
      <c r="F89" s="239"/>
      <c r="G89" s="239"/>
      <c r="H89" s="239"/>
      <c r="I89" s="239"/>
      <c r="J89" s="239"/>
      <c r="K89" s="239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</row>
    <row r="90" spans="2:23" ht="14.25">
      <c r="B90" s="238" t="s">
        <v>211</v>
      </c>
      <c r="C90" s="239">
        <f>C88</f>
        <v>-1600</v>
      </c>
      <c r="D90" s="239">
        <f>D88/(1+$I$75)^1</f>
        <v>591.6666666666666</v>
      </c>
      <c r="E90" s="239">
        <f>E88/(1+$I$75)^2</f>
        <v>566.7438271604938</v>
      </c>
      <c r="F90" s="239">
        <f>F88/(1+$I$75)^3</f>
        <v>542.7919238683127</v>
      </c>
      <c r="G90" s="239">
        <f>G88/(1+$I$75)^4</f>
        <v>519.7795541097223</v>
      </c>
      <c r="H90" s="239">
        <f>H88/(1+$I$75)^5</f>
        <v>497.675765471359</v>
      </c>
      <c r="I90" s="239">
        <f>I88/(1+$I$75)^6</f>
        <v>536.9463934798123</v>
      </c>
      <c r="J90" s="239">
        <f>J88/(1+$I$75)^7</f>
        <v>512.0877641520432</v>
      </c>
      <c r="K90" s="239">
        <f>K88/(1+$I$75)^8</f>
        <v>488.3799972931523</v>
      </c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</row>
    <row r="91" spans="2:23" ht="14.25">
      <c r="B91" s="227"/>
      <c r="C91" s="239"/>
      <c r="D91" s="239"/>
      <c r="E91" s="239"/>
      <c r="F91" s="239"/>
      <c r="G91" s="239"/>
      <c r="H91" s="239"/>
      <c r="I91" s="239"/>
      <c r="J91" s="239"/>
      <c r="K91" s="239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</row>
    <row r="92" spans="2:23" ht="14.25">
      <c r="B92" s="238" t="s">
        <v>212</v>
      </c>
      <c r="C92" s="239">
        <f>C90</f>
        <v>-1600</v>
      </c>
      <c r="D92" s="239">
        <f aca="true" t="shared" si="7" ref="D92:K92">D90+C92</f>
        <v>-1008.3333333333334</v>
      </c>
      <c r="E92" s="239">
        <f t="shared" si="7"/>
        <v>-441.5895061728396</v>
      </c>
      <c r="F92" s="239">
        <f t="shared" si="7"/>
        <v>101.20241769547306</v>
      </c>
      <c r="G92" s="239">
        <f t="shared" si="7"/>
        <v>620.9819718051954</v>
      </c>
      <c r="H92" s="239">
        <f t="shared" si="7"/>
        <v>1118.6577372765544</v>
      </c>
      <c r="I92" s="239">
        <f t="shared" si="7"/>
        <v>1655.6041307563667</v>
      </c>
      <c r="J92" s="239">
        <f t="shared" si="7"/>
        <v>2167.6918949084097</v>
      </c>
      <c r="K92" s="239">
        <f t="shared" si="7"/>
        <v>2656.071892201562</v>
      </c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</row>
    <row r="93" spans="2:23" ht="14.25">
      <c r="B93" s="227"/>
      <c r="C93" s="228"/>
      <c r="D93" s="228"/>
      <c r="E93" s="228"/>
      <c r="F93" s="228"/>
      <c r="G93" s="228"/>
      <c r="H93" s="228"/>
      <c r="I93" s="228"/>
      <c r="J93" s="228"/>
      <c r="K93" s="228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</row>
    <row r="94" spans="2:23" ht="14.25">
      <c r="B94" s="241" t="s">
        <v>213</v>
      </c>
      <c r="C94" s="243"/>
      <c r="D94" s="244">
        <f>IRR($C$88:D88,-90%)</f>
        <v>-0.6006250000024085</v>
      </c>
      <c r="E94" s="244">
        <f>IRR($C$88:E88,-90%)</f>
        <v>-0.1272364659174828</v>
      </c>
      <c r="F94" s="244">
        <f>IRR($C$88:F88,-90%)</f>
        <v>0.11431402300724496</v>
      </c>
      <c r="G94" s="244">
        <f>IRR($C$88:G88,-90%)</f>
        <v>0.24101386370948596</v>
      </c>
      <c r="H94" s="244">
        <f>IRR($C$88:H88,-90%)</f>
        <v>0.31219401469136804</v>
      </c>
      <c r="I94" s="244">
        <f>IRR($C$88:I88,-90%)</f>
        <v>0.35926815316928723</v>
      </c>
      <c r="J94" s="244">
        <f>IRR($C$88:J88,-90%)</f>
        <v>0.3877839491471591</v>
      </c>
      <c r="K94" s="244">
        <f>IRR($C$88:K88,-90%)</f>
        <v>0.40577848055574833</v>
      </c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</row>
    <row r="95" spans="2:23" ht="14.25"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</row>
    <row r="96" spans="2:23" ht="14.25">
      <c r="B96" s="245" t="s">
        <v>214</v>
      </c>
      <c r="C96" s="246">
        <f>LOOKUP(0,C92:K92,C77:K77)+1-((LOOKUP(LOOKUP(0,C92:K92,C77:K77)+1,C77:K77,C92:K92)/((LOOKUP(LOOKUP(0,C92:K92,C77:K77)+1,C77:K77,C92:K92)-LOOKUP(LOOKUP(0,C92:K92,C77:K77),C77:K77,C92:K92)))))</f>
        <v>2.8135520938221883</v>
      </c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</row>
    <row r="97" spans="2:23" ht="14.25">
      <c r="B97" s="202"/>
      <c r="C97" s="202"/>
      <c r="D97" s="202"/>
      <c r="E97" s="202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</row>
    <row r="98" spans="2:23" ht="15">
      <c r="B98" s="247" t="s">
        <v>215</v>
      </c>
      <c r="C98" s="248">
        <f>+F94</f>
        <v>0.11431402300724496</v>
      </c>
      <c r="D98" s="202"/>
      <c r="E98" s="249" t="s">
        <v>216</v>
      </c>
      <c r="F98" s="250"/>
      <c r="G98" s="251"/>
      <c r="H98" s="251"/>
      <c r="I98" s="251"/>
      <c r="J98" s="251"/>
      <c r="K98" s="251"/>
      <c r="L98" s="202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</row>
    <row r="99" spans="2:23" ht="15">
      <c r="B99" s="252" t="s">
        <v>217</v>
      </c>
      <c r="C99" s="253">
        <f>+H94</f>
        <v>0.31219401469136804</v>
      </c>
      <c r="D99" s="202"/>
      <c r="E99" s="249" t="s">
        <v>218</v>
      </c>
      <c r="F99" s="250"/>
      <c r="G99" s="251"/>
      <c r="H99" s="251"/>
      <c r="I99" s="251"/>
      <c r="J99" s="251"/>
      <c r="K99" s="251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</row>
    <row r="100" spans="2:23" ht="14.25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</row>
    <row r="101" spans="2:23" ht="14.25"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</row>
    <row r="102" spans="2:23" ht="14.25">
      <c r="B102" s="202"/>
      <c r="C102" s="202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</row>
    <row r="103" spans="2:23" ht="14.25">
      <c r="B103" s="202" t="s">
        <v>5</v>
      </c>
      <c r="C103" s="202" t="s">
        <v>5</v>
      </c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</row>
    <row r="104" spans="2:23" ht="14.25"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</row>
    <row r="105" spans="2:23" ht="14.25"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</row>
    <row r="106" spans="2:23" ht="14.25"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</row>
    <row r="107" spans="2:23" ht="14.25">
      <c r="B107" s="211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</row>
    <row r="108" spans="2:23" ht="14.25"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</row>
    <row r="109" spans="2:23" ht="14.25"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</row>
    <row r="110" spans="2:23" ht="14.25">
      <c r="B110" s="202"/>
      <c r="C110" s="202"/>
      <c r="D110" s="202"/>
      <c r="E110" s="202"/>
      <c r="F110" s="202"/>
      <c r="G110" s="202"/>
      <c r="H110" s="202"/>
      <c r="I110" s="202"/>
      <c r="J110" s="202"/>
      <c r="K110" s="202"/>
      <c r="L110" s="202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</row>
    <row r="111" spans="2:23" ht="14.25">
      <c r="B111" s="202"/>
      <c r="C111" s="202"/>
      <c r="D111" s="202"/>
      <c r="E111" s="202"/>
      <c r="F111" s="202"/>
      <c r="G111" s="202"/>
      <c r="H111" s="202"/>
      <c r="I111" s="202"/>
      <c r="J111" s="202"/>
      <c r="K111" s="202"/>
      <c r="L111" s="202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</row>
    <row r="112" spans="2:23" ht="14.25">
      <c r="B112" s="202"/>
      <c r="C112" s="202"/>
      <c r="D112" s="202"/>
      <c r="E112" s="202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</row>
    <row r="113" spans="2:23" ht="14.25"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</row>
    <row r="114" spans="2:23" ht="14.25">
      <c r="B114" s="202"/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</row>
    <row r="115" spans="2:23" ht="14.25">
      <c r="B115" s="202"/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</row>
    <row r="116" spans="2:23" ht="14.25">
      <c r="B116" s="202"/>
      <c r="C116" s="202"/>
      <c r="D116" s="202"/>
      <c r="E116" s="202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</row>
    <row r="117" spans="2:23" ht="14.25">
      <c r="B117" s="202"/>
      <c r="C117" s="202"/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</row>
    <row r="118" spans="2:23" ht="14.25">
      <c r="B118" s="202"/>
      <c r="C118" s="202"/>
      <c r="D118" s="202"/>
      <c r="E118" s="202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</row>
    <row r="119" spans="2:23" ht="14.25">
      <c r="B119" s="202"/>
      <c r="C119" s="202"/>
      <c r="D119" s="202"/>
      <c r="E119" s="202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</row>
    <row r="120" spans="2:23" ht="14.25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</row>
    <row r="121" spans="2:23" ht="14.25"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</row>
    <row r="122" spans="2:23" ht="14.25"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</row>
    <row r="123" spans="2:23" ht="14.25">
      <c r="B123" s="202"/>
      <c r="C123" s="202"/>
      <c r="D123" s="202"/>
      <c r="E123" s="202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</row>
    <row r="124" spans="2:23" ht="14.25">
      <c r="B124" s="202"/>
      <c r="C124" s="202"/>
      <c r="D124" s="202"/>
      <c r="E124" s="202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</row>
    <row r="125" spans="2:23" ht="14.25"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</row>
    <row r="126" spans="2:23" ht="14.25"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</row>
    <row r="127" spans="2:23" ht="14.25"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</row>
    <row r="128" spans="2:23" ht="14.25">
      <c r="B128" s="202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</row>
    <row r="129" spans="2:23" ht="14.25">
      <c r="B129" s="202"/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</row>
    <row r="130" spans="2:23" ht="14.25">
      <c r="B130" s="202"/>
      <c r="C130" s="202"/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</row>
    <row r="131" spans="2:23" ht="14.25">
      <c r="B131" s="20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</row>
    <row r="132" spans="2:23" ht="14.25"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</row>
    <row r="133" spans="2:23" ht="14.25"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</row>
    <row r="134" spans="2:23" ht="14.25"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</row>
    <row r="135" spans="2:23" ht="14.25">
      <c r="B135" s="202"/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</row>
    <row r="136" spans="2:23" ht="14.25"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</row>
    <row r="137" spans="2:23" ht="14.25"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</row>
    <row r="138" spans="2:23" ht="14.25">
      <c r="B138" s="202"/>
      <c r="C138" s="202"/>
      <c r="D138" s="202"/>
      <c r="E138" s="202"/>
      <c r="F138" s="202"/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</row>
    <row r="139" spans="2:23" ht="14.25"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</row>
    <row r="140" spans="2:23" ht="14.25">
      <c r="B140" s="202"/>
      <c r="C140" s="202"/>
      <c r="D140" s="202"/>
      <c r="E140" s="202"/>
      <c r="F140" s="202"/>
      <c r="G140" s="202"/>
      <c r="H140" s="202"/>
      <c r="I140" s="202"/>
      <c r="J140" s="202"/>
      <c r="K140" s="202"/>
      <c r="L140" s="202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</row>
    <row r="141" spans="2:23" ht="14.25">
      <c r="B141" s="202"/>
      <c r="C141" s="202"/>
      <c r="D141" s="202"/>
      <c r="E141" s="202"/>
      <c r="F141" s="202"/>
      <c r="G141" s="202"/>
      <c r="H141" s="202"/>
      <c r="I141" s="202"/>
      <c r="J141" s="202"/>
      <c r="K141" s="202"/>
      <c r="L141" s="202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</row>
    <row r="142" spans="2:23" ht="14.25">
      <c r="B142" s="202"/>
      <c r="C142" s="202"/>
      <c r="D142" s="202"/>
      <c r="E142" s="202"/>
      <c r="F142" s="202"/>
      <c r="G142" s="202"/>
      <c r="H142" s="202"/>
      <c r="I142" s="202"/>
      <c r="J142" s="202"/>
      <c r="K142" s="202"/>
      <c r="L142" s="202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</row>
    <row r="143" spans="2:23" ht="14.25">
      <c r="B143" s="202"/>
      <c r="C143" s="202"/>
      <c r="D143" s="202"/>
      <c r="E143" s="202"/>
      <c r="F143" s="202"/>
      <c r="G143" s="202"/>
      <c r="H143" s="202"/>
      <c r="I143" s="202"/>
      <c r="J143" s="202"/>
      <c r="K143" s="202"/>
      <c r="L143" s="202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</row>
    <row r="144" spans="2:23" ht="14.25"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</row>
    <row r="145" spans="2:23" ht="14.25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</row>
    <row r="146" spans="2:23" ht="14.25">
      <c r="B146" s="202"/>
      <c r="C146" s="202"/>
      <c r="D146" s="202"/>
      <c r="E146" s="202"/>
      <c r="F146" s="202"/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</row>
    <row r="147" spans="2:23" ht="14.25">
      <c r="B147" s="202"/>
      <c r="C147" s="202"/>
      <c r="D147" s="202"/>
      <c r="E147" s="202"/>
      <c r="F147" s="202"/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</row>
    <row r="148" spans="2:23" ht="14.25">
      <c r="B148" s="202"/>
      <c r="C148" s="202"/>
      <c r="D148" s="202"/>
      <c r="E148" s="202"/>
      <c r="F148" s="202"/>
      <c r="G148" s="202"/>
      <c r="H148" s="202"/>
      <c r="I148" s="202"/>
      <c r="J148" s="202"/>
      <c r="K148" s="202"/>
      <c r="L148" s="202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</row>
    <row r="149" spans="2:23" ht="14.25">
      <c r="B149" s="202"/>
      <c r="C149" s="202"/>
      <c r="D149" s="202"/>
      <c r="E149" s="202"/>
      <c r="F149" s="202"/>
      <c r="G149" s="202"/>
      <c r="H149" s="202"/>
      <c r="I149" s="202"/>
      <c r="J149" s="202"/>
      <c r="K149" s="202"/>
      <c r="L149" s="202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</row>
    <row r="150" spans="2:23" ht="14.25"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</row>
    <row r="151" spans="2:23" ht="14.25">
      <c r="B151" s="202"/>
      <c r="C151" s="202"/>
      <c r="D151" s="202"/>
      <c r="E151" s="202"/>
      <c r="F151" s="202"/>
      <c r="G151" s="202"/>
      <c r="H151" s="202"/>
      <c r="I151" s="202"/>
      <c r="J151" s="202"/>
      <c r="K151" s="202"/>
      <c r="L151" s="202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</row>
    <row r="152" spans="2:23" ht="14.25">
      <c r="B152" s="202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</row>
    <row r="153" spans="2:23" ht="14.2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</row>
    <row r="154" spans="2:23" ht="14.25">
      <c r="B154" s="202"/>
      <c r="C154" s="202"/>
      <c r="D154" s="202"/>
      <c r="E154" s="202"/>
      <c r="F154" s="202"/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</row>
    <row r="155" spans="2:23" ht="14.25">
      <c r="B155" s="202"/>
      <c r="C155" s="202"/>
      <c r="D155" s="202"/>
      <c r="E155" s="202"/>
      <c r="F155" s="202"/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</row>
    <row r="156" spans="2:23" ht="14.25">
      <c r="B156" s="202"/>
      <c r="C156" s="202"/>
      <c r="D156" s="202"/>
      <c r="E156" s="202"/>
      <c r="F156" s="202"/>
      <c r="G156" s="202"/>
      <c r="H156" s="202"/>
      <c r="I156" s="202"/>
      <c r="J156" s="202"/>
      <c r="K156" s="202"/>
      <c r="L156" s="202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</row>
    <row r="157" spans="2:23" ht="14.25"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</row>
    <row r="158" spans="2:23" ht="14.25"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</row>
    <row r="159" spans="2:23" ht="14.25"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</row>
    <row r="160" spans="2:23" ht="14.25"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</row>
    <row r="161" spans="2:23" ht="14.25">
      <c r="B161" s="202"/>
      <c r="C161" s="202"/>
      <c r="D161" s="202"/>
      <c r="E161" s="202"/>
      <c r="F161" s="202"/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</row>
    <row r="162" spans="2:23" ht="14.25">
      <c r="B162" s="202"/>
      <c r="C162" s="202"/>
      <c r="D162" s="202"/>
      <c r="E162" s="202"/>
      <c r="F162" s="202"/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</row>
    <row r="163" spans="2:23" ht="14.25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</row>
    <row r="164" spans="2:23" ht="14.25"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</row>
    <row r="165" spans="2:23" ht="14.25">
      <c r="B165" s="202"/>
      <c r="C165" s="202"/>
      <c r="D165" s="202"/>
      <c r="E165" s="202"/>
      <c r="F165" s="202"/>
      <c r="G165" s="202"/>
      <c r="H165" s="202"/>
      <c r="I165" s="202"/>
      <c r="J165" s="202"/>
      <c r="K165" s="202"/>
      <c r="L165" s="202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</row>
    <row r="166" spans="2:23" ht="14.25">
      <c r="B166" s="202"/>
      <c r="C166" s="202"/>
      <c r="D166" s="20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</row>
    <row r="167" spans="2:23" ht="14.25">
      <c r="B167" s="202"/>
      <c r="C167" s="202"/>
      <c r="D167" s="202"/>
      <c r="E167" s="202"/>
      <c r="F167" s="202"/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</row>
    <row r="168" spans="2:23" ht="14.25">
      <c r="B168" s="202"/>
      <c r="C168" s="202"/>
      <c r="D168" s="202"/>
      <c r="E168" s="202"/>
      <c r="F168" s="202"/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</row>
    <row r="169" spans="2:23" ht="14.25">
      <c r="B169" s="202"/>
      <c r="C169" s="202"/>
      <c r="D169" s="202"/>
      <c r="E169" s="202"/>
      <c r="F169" s="202"/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</row>
    <row r="170" spans="2:23" ht="14.25"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</row>
    <row r="171" spans="2:23" ht="14.25">
      <c r="B171" s="202"/>
      <c r="C171" s="202"/>
      <c r="D171" s="202"/>
      <c r="E171" s="202"/>
      <c r="F171" s="202"/>
      <c r="G171" s="202"/>
      <c r="H171" s="202"/>
      <c r="I171" s="202"/>
      <c r="J171" s="202"/>
      <c r="K171" s="202"/>
      <c r="L171" s="202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</row>
    <row r="172" spans="2:23" ht="14.25">
      <c r="B172" s="202"/>
      <c r="C172" s="202"/>
      <c r="D172" s="202"/>
      <c r="E172" s="202"/>
      <c r="F172" s="202"/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</row>
    <row r="173" spans="2:23" ht="14.25">
      <c r="B173" s="202"/>
      <c r="C173" s="202"/>
      <c r="D173" s="202"/>
      <c r="E173" s="202"/>
      <c r="F173" s="202"/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</row>
    <row r="174" spans="2:23" ht="14.25"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</row>
    <row r="175" spans="2:23" ht="14.25">
      <c r="B175" s="202"/>
      <c r="C175" s="202"/>
      <c r="D175" s="202"/>
      <c r="E175" s="202"/>
      <c r="F175" s="202"/>
      <c r="G175" s="202"/>
      <c r="H175" s="202"/>
      <c r="I175" s="202"/>
      <c r="J175" s="202"/>
      <c r="K175" s="202"/>
      <c r="L175" s="202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</row>
    <row r="176" spans="2:23" ht="14.25">
      <c r="B176" s="202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</row>
    <row r="177" spans="2:23" ht="14.25">
      <c r="B177" s="202"/>
      <c r="C177" s="202"/>
      <c r="D177" s="202"/>
      <c r="E177" s="202"/>
      <c r="F177" s="202"/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</row>
    <row r="178" spans="2:23" ht="14.25">
      <c r="B178" s="202"/>
      <c r="C178" s="202"/>
      <c r="D178" s="202"/>
      <c r="E178" s="202"/>
      <c r="F178" s="202"/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</row>
    <row r="179" spans="2:23" ht="14.25">
      <c r="B179" s="202"/>
      <c r="C179" s="202"/>
      <c r="D179" s="202"/>
      <c r="E179" s="202"/>
      <c r="F179" s="202"/>
      <c r="G179" s="202"/>
      <c r="H179" s="202"/>
      <c r="I179" s="202"/>
      <c r="J179" s="202"/>
      <c r="K179" s="202"/>
      <c r="L179" s="202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</row>
    <row r="180" spans="2:23" ht="14.25">
      <c r="B180" s="202"/>
      <c r="C180" s="202"/>
      <c r="D180" s="202"/>
      <c r="E180" s="202"/>
      <c r="F180" s="202"/>
      <c r="G180" s="202"/>
      <c r="H180" s="202"/>
      <c r="I180" s="202"/>
      <c r="J180" s="202"/>
      <c r="K180" s="202"/>
      <c r="L180" s="202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</row>
    <row r="181" spans="2:23" ht="14.25"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</row>
    <row r="182" spans="2:23" ht="14.25">
      <c r="B182" s="202"/>
      <c r="C182" s="202"/>
      <c r="D182" s="202"/>
      <c r="E182" s="202"/>
      <c r="F182" s="202"/>
      <c r="G182" s="202"/>
      <c r="H182" s="202"/>
      <c r="I182" s="202"/>
      <c r="J182" s="202"/>
      <c r="K182" s="202"/>
      <c r="L182" s="202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</row>
    <row r="183" spans="2:23" ht="14.25">
      <c r="B183" s="202"/>
      <c r="C183" s="202"/>
      <c r="D183" s="202"/>
      <c r="E183" s="202"/>
      <c r="F183" s="202"/>
      <c r="G183" s="202"/>
      <c r="H183" s="202"/>
      <c r="I183" s="202"/>
      <c r="J183" s="202"/>
      <c r="K183" s="202"/>
      <c r="L183" s="202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</row>
    <row r="184" spans="2:23" ht="14.25">
      <c r="B184" s="202"/>
      <c r="C184" s="202"/>
      <c r="D184" s="202"/>
      <c r="E184" s="202"/>
      <c r="F184" s="202"/>
      <c r="G184" s="202"/>
      <c r="H184" s="202"/>
      <c r="I184" s="202"/>
      <c r="J184" s="202"/>
      <c r="K184" s="202"/>
      <c r="L184" s="202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</row>
    <row r="185" spans="2:23" ht="14.25"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</row>
    <row r="186" spans="2:23" ht="14.25"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</row>
    <row r="187" spans="2:23" ht="14.25">
      <c r="B187" s="202"/>
      <c r="C187" s="202"/>
      <c r="D187" s="202"/>
      <c r="E187" s="202"/>
      <c r="F187" s="202"/>
      <c r="G187" s="202"/>
      <c r="H187" s="202"/>
      <c r="I187" s="202"/>
      <c r="J187" s="202"/>
      <c r="K187" s="202"/>
      <c r="L187" s="202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</row>
    <row r="188" spans="2:23" ht="14.25">
      <c r="B188" s="202"/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</row>
    <row r="189" spans="2:23" ht="14.25">
      <c r="B189" s="202"/>
      <c r="C189" s="202"/>
      <c r="D189" s="202"/>
      <c r="E189" s="202"/>
      <c r="F189" s="202"/>
      <c r="G189" s="202"/>
      <c r="H189" s="202"/>
      <c r="I189" s="202"/>
      <c r="J189" s="202"/>
      <c r="K189" s="202"/>
      <c r="L189" s="202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</row>
    <row r="190" spans="2:23" ht="14.25"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</row>
    <row r="191" spans="2:23" ht="14.25">
      <c r="B191" s="202"/>
      <c r="C191" s="202"/>
      <c r="D191" s="202"/>
      <c r="E191" s="202"/>
      <c r="F191" s="202"/>
      <c r="G191" s="202"/>
      <c r="H191" s="202"/>
      <c r="I191" s="202"/>
      <c r="J191" s="202"/>
      <c r="K191" s="202"/>
      <c r="L191" s="202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</row>
    <row r="192" spans="2:23" ht="14.25">
      <c r="B192" s="202"/>
      <c r="C192" s="202"/>
      <c r="D192" s="202"/>
      <c r="E192" s="202"/>
      <c r="F192" s="202"/>
      <c r="G192" s="202"/>
      <c r="H192" s="202"/>
      <c r="I192" s="202"/>
      <c r="J192" s="202"/>
      <c r="K192" s="202"/>
      <c r="L192" s="202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</row>
    <row r="193" spans="2:23" ht="14.25"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</row>
    <row r="194" spans="2:23" ht="14.25"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</row>
    <row r="195" spans="2:23" ht="14.25">
      <c r="B195" s="202"/>
      <c r="C195" s="202"/>
      <c r="D195" s="202"/>
      <c r="E195" s="202"/>
      <c r="F195" s="202"/>
      <c r="G195" s="202"/>
      <c r="H195" s="202"/>
      <c r="I195" s="202"/>
      <c r="J195" s="202"/>
      <c r="K195" s="202"/>
      <c r="L195" s="202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</row>
    <row r="196" spans="2:23" ht="14.25"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  <c r="L196" s="202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</row>
    <row r="197" spans="2:23" ht="14.25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</row>
    <row r="198" spans="2:23" ht="14.25">
      <c r="B198" s="202"/>
      <c r="C198" s="202"/>
      <c r="D198" s="202"/>
      <c r="E198" s="202"/>
      <c r="F198" s="202"/>
      <c r="G198" s="202"/>
      <c r="H198" s="202"/>
      <c r="I198" s="202"/>
      <c r="J198" s="202"/>
      <c r="K198" s="202"/>
      <c r="L198" s="202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</row>
    <row r="199" spans="2:23" ht="14.25">
      <c r="B199" s="202"/>
      <c r="C199" s="202"/>
      <c r="D199" s="202"/>
      <c r="E199" s="202"/>
      <c r="F199" s="202"/>
      <c r="G199" s="202"/>
      <c r="H199" s="202"/>
      <c r="I199" s="202"/>
      <c r="J199" s="202"/>
      <c r="K199" s="202"/>
      <c r="L199" s="202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</row>
    <row r="200" spans="2:23" ht="14.25">
      <c r="B200" s="202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</row>
    <row r="201" spans="2:23" ht="14.25"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</row>
    <row r="202" spans="2:23" ht="14.25">
      <c r="B202" s="202"/>
      <c r="C202" s="202"/>
      <c r="D202" s="202"/>
      <c r="E202" s="202"/>
      <c r="F202" s="202"/>
      <c r="G202" s="202"/>
      <c r="H202" s="202"/>
      <c r="I202" s="202"/>
      <c r="J202" s="202"/>
      <c r="K202" s="202"/>
      <c r="L202" s="202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</row>
    <row r="203" spans="2:23" ht="14.25">
      <c r="B203" s="202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</row>
    <row r="204" spans="2:23" ht="14.25">
      <c r="B204" s="202"/>
      <c r="C204" s="202"/>
      <c r="D204" s="202"/>
      <c r="E204" s="202"/>
      <c r="F204" s="202"/>
      <c r="G204" s="202"/>
      <c r="H204" s="202"/>
      <c r="I204" s="202"/>
      <c r="J204" s="202"/>
      <c r="K204" s="202"/>
      <c r="L204" s="202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</row>
    <row r="205" spans="2:23" ht="14.25"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  <c r="L205" s="202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</row>
    <row r="206" spans="2:23" ht="14.25">
      <c r="B206" s="202"/>
      <c r="C206" s="202"/>
      <c r="D206" s="202"/>
      <c r="E206" s="202"/>
      <c r="F206" s="202"/>
      <c r="G206" s="202"/>
      <c r="H206" s="202"/>
      <c r="I206" s="202"/>
      <c r="J206" s="202"/>
      <c r="K206" s="202"/>
      <c r="L206" s="202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</row>
    <row r="207" spans="2:23" ht="14.25">
      <c r="B207" s="202"/>
      <c r="C207" s="202"/>
      <c r="D207" s="202"/>
      <c r="E207" s="202"/>
      <c r="F207" s="202"/>
      <c r="G207" s="202"/>
      <c r="H207" s="202"/>
      <c r="I207" s="202"/>
      <c r="J207" s="202"/>
      <c r="K207" s="202"/>
      <c r="L207" s="202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</row>
    <row r="208" spans="2:23" ht="14.25"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</row>
    <row r="209" spans="2:23" ht="14.25">
      <c r="B209" s="202"/>
      <c r="C209" s="202"/>
      <c r="D209" s="202"/>
      <c r="E209" s="202"/>
      <c r="F209" s="202"/>
      <c r="G209" s="202"/>
      <c r="H209" s="202"/>
      <c r="I209" s="202"/>
      <c r="J209" s="202"/>
      <c r="K209" s="202"/>
      <c r="L209" s="202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</row>
    <row r="210" spans="2:23" ht="14.25"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</row>
    <row r="211" spans="2:23" ht="14.25">
      <c r="B211" s="202"/>
      <c r="C211" s="202"/>
      <c r="D211" s="202"/>
      <c r="E211" s="202"/>
      <c r="F211" s="202"/>
      <c r="G211" s="202"/>
      <c r="H211" s="202"/>
      <c r="I211" s="202"/>
      <c r="J211" s="202"/>
      <c r="K211" s="202"/>
      <c r="L211" s="202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</row>
    <row r="212" spans="2:23" ht="14.25">
      <c r="B212" s="202"/>
      <c r="C212" s="202"/>
      <c r="D212" s="202"/>
      <c r="E212" s="202"/>
      <c r="F212" s="202"/>
      <c r="G212" s="202"/>
      <c r="H212" s="202"/>
      <c r="I212" s="202"/>
      <c r="J212" s="202"/>
      <c r="K212" s="202"/>
      <c r="L212" s="202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</row>
    <row r="213" spans="2:23" ht="14.25"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</row>
    <row r="214" spans="2:23" ht="14.25">
      <c r="B214" s="202"/>
      <c r="C214" s="202"/>
      <c r="D214" s="202"/>
      <c r="E214" s="202"/>
      <c r="F214" s="202"/>
      <c r="G214" s="202"/>
      <c r="H214" s="202"/>
      <c r="I214" s="202"/>
      <c r="J214" s="202"/>
      <c r="K214" s="202"/>
      <c r="L214" s="202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</row>
    <row r="215" spans="2:23" ht="14.25"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</row>
    <row r="216" spans="2:23" ht="14.25">
      <c r="B216" s="202"/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</row>
    <row r="217" spans="2:23" ht="14.25"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</row>
    <row r="218" spans="2:23" ht="14.25">
      <c r="B218" s="202"/>
      <c r="C218" s="202"/>
      <c r="D218" s="202"/>
      <c r="E218" s="202"/>
      <c r="F218" s="202"/>
      <c r="G218" s="202"/>
      <c r="H218" s="202"/>
      <c r="I218" s="202"/>
      <c r="J218" s="202"/>
      <c r="K218" s="202"/>
      <c r="L218" s="202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</row>
    <row r="219" spans="2:23" ht="14.25">
      <c r="B219" s="202"/>
      <c r="C219" s="202"/>
      <c r="D219" s="202"/>
      <c r="E219" s="202"/>
      <c r="F219" s="202"/>
      <c r="G219" s="202"/>
      <c r="H219" s="202"/>
      <c r="I219" s="202"/>
      <c r="J219" s="202"/>
      <c r="K219" s="202"/>
      <c r="L219" s="202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</row>
    <row r="220" spans="2:23" ht="14.25">
      <c r="B220" s="202"/>
      <c r="C220" s="202"/>
      <c r="D220" s="202"/>
      <c r="E220" s="202"/>
      <c r="F220" s="202"/>
      <c r="G220" s="202"/>
      <c r="H220" s="202"/>
      <c r="I220" s="202"/>
      <c r="J220" s="202"/>
      <c r="K220" s="202"/>
      <c r="L220" s="202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</row>
    <row r="221" spans="2:23" ht="14.25">
      <c r="B221" s="202"/>
      <c r="C221" s="202"/>
      <c r="D221" s="202"/>
      <c r="E221" s="202"/>
      <c r="F221" s="202"/>
      <c r="G221" s="202"/>
      <c r="H221" s="202"/>
      <c r="I221" s="202"/>
      <c r="J221" s="202"/>
      <c r="K221" s="202"/>
      <c r="L221" s="202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</row>
    <row r="222" spans="2:23" ht="14.25">
      <c r="B222" s="202"/>
      <c r="C222" s="202"/>
      <c r="D222" s="202"/>
      <c r="E222" s="202"/>
      <c r="F222" s="202"/>
      <c r="G222" s="202"/>
      <c r="H222" s="202"/>
      <c r="I222" s="202"/>
      <c r="J222" s="202"/>
      <c r="K222" s="202"/>
      <c r="L222" s="202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</row>
    <row r="223" spans="2:23" ht="14.25">
      <c r="B223" s="202"/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</row>
    <row r="224" spans="2:23" ht="14.25"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</row>
    <row r="225" spans="2:23" ht="14.25">
      <c r="B225" s="202"/>
      <c r="C225" s="202"/>
      <c r="D225" s="202"/>
      <c r="E225" s="202"/>
      <c r="F225" s="202"/>
      <c r="G225" s="202"/>
      <c r="H225" s="202"/>
      <c r="I225" s="202"/>
      <c r="J225" s="202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</row>
    <row r="226" spans="2:23" ht="14.25">
      <c r="B226" s="202"/>
      <c r="C226" s="202"/>
      <c r="D226" s="202"/>
      <c r="E226" s="202"/>
      <c r="F226" s="202"/>
      <c r="G226" s="202"/>
      <c r="H226" s="202"/>
      <c r="I226" s="202"/>
      <c r="J226" s="202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</row>
    <row r="227" spans="2:23" ht="14.25">
      <c r="B227" s="202"/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</row>
    <row r="228" spans="2:23" ht="14.25"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</row>
    <row r="229" spans="2:23" ht="14.25"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</row>
    <row r="230" spans="2:23" ht="14.25"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</row>
    <row r="231" spans="2:23" ht="14.25">
      <c r="B231" s="202"/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</row>
    <row r="232" spans="2:23" ht="14.25">
      <c r="B232" s="202"/>
      <c r="C232" s="202"/>
      <c r="D232" s="202"/>
      <c r="E232" s="202"/>
      <c r="F232" s="202"/>
      <c r="G232" s="202"/>
      <c r="H232" s="202"/>
      <c r="I232" s="202"/>
      <c r="J232" s="202"/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</row>
    <row r="233" spans="2:23" ht="14.25">
      <c r="B233" s="202"/>
      <c r="C233" s="202"/>
      <c r="D233" s="202"/>
      <c r="E233" s="202"/>
      <c r="F233" s="202"/>
      <c r="G233" s="202"/>
      <c r="H233" s="202"/>
      <c r="I233" s="202"/>
      <c r="J233" s="202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</row>
    <row r="234" spans="2:23" ht="14.25">
      <c r="B234" s="202"/>
      <c r="C234" s="202"/>
      <c r="D234" s="202"/>
      <c r="E234" s="202"/>
      <c r="F234" s="202"/>
      <c r="G234" s="202"/>
      <c r="H234" s="202"/>
      <c r="I234" s="202"/>
      <c r="J234" s="202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</row>
    <row r="235" spans="2:23" ht="14.25">
      <c r="B235" s="202"/>
      <c r="C235" s="202"/>
      <c r="D235" s="202"/>
      <c r="E235" s="202"/>
      <c r="F235" s="202"/>
      <c r="G235" s="202"/>
      <c r="H235" s="202"/>
      <c r="I235" s="202"/>
      <c r="J235" s="202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</row>
    <row r="236" spans="2:23" ht="14.25">
      <c r="B236" s="202"/>
      <c r="C236" s="202"/>
      <c r="D236" s="202"/>
      <c r="E236" s="202"/>
      <c r="F236" s="202"/>
      <c r="G236" s="202"/>
      <c r="H236" s="202"/>
      <c r="I236" s="202"/>
      <c r="J236" s="202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</row>
    <row r="237" spans="2:23" ht="14.25">
      <c r="B237" s="202"/>
      <c r="C237" s="202"/>
      <c r="D237" s="202"/>
      <c r="E237" s="202"/>
      <c r="F237" s="202"/>
      <c r="G237" s="202"/>
      <c r="H237" s="202"/>
      <c r="I237" s="202"/>
      <c r="J237" s="202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</row>
    <row r="238" spans="2:23" ht="14.25"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</row>
    <row r="239" spans="2:23" ht="14.25">
      <c r="B239" s="202"/>
      <c r="C239" s="202"/>
      <c r="D239" s="202"/>
      <c r="E239" s="202"/>
      <c r="F239" s="202"/>
      <c r="G239" s="202"/>
      <c r="H239" s="202"/>
      <c r="I239" s="202"/>
      <c r="J239" s="202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</row>
    <row r="240" spans="2:23" ht="14.25">
      <c r="B240" s="202"/>
      <c r="C240" s="202"/>
      <c r="D240" s="202"/>
      <c r="E240" s="202"/>
      <c r="F240" s="202"/>
      <c r="G240" s="202"/>
      <c r="H240" s="202"/>
      <c r="I240" s="202"/>
      <c r="J240" s="202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</row>
    <row r="241" spans="2:23" ht="14.25">
      <c r="B241" s="202"/>
      <c r="C241" s="202"/>
      <c r="D241" s="202"/>
      <c r="E241" s="202"/>
      <c r="F241" s="202"/>
      <c r="G241" s="202"/>
      <c r="H241" s="202"/>
      <c r="I241" s="202"/>
      <c r="J241" s="202"/>
      <c r="K241" s="202"/>
      <c r="L241" s="202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</row>
    <row r="242" spans="2:23" ht="14.25">
      <c r="B242" s="202"/>
      <c r="C242" s="202"/>
      <c r="D242" s="202"/>
      <c r="E242" s="202"/>
      <c r="F242" s="202"/>
      <c r="G242" s="202"/>
      <c r="H242" s="202"/>
      <c r="I242" s="202"/>
      <c r="J242" s="202"/>
      <c r="K242" s="202"/>
      <c r="L242" s="202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</row>
    <row r="243" spans="2:23" ht="14.25">
      <c r="B243" s="202"/>
      <c r="C243" s="202"/>
      <c r="D243" s="202"/>
      <c r="E243" s="202"/>
      <c r="F243" s="202"/>
      <c r="G243" s="202"/>
      <c r="H243" s="202"/>
      <c r="I243" s="202"/>
      <c r="J243" s="202"/>
      <c r="K243" s="202"/>
      <c r="L243" s="202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</row>
    <row r="244" spans="2:23" ht="14.25"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</row>
    <row r="245" spans="2:23" ht="14.25">
      <c r="B245" s="202"/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</row>
    <row r="246" spans="2:23" ht="14.25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</row>
    <row r="247" spans="2:23" ht="14.25">
      <c r="B247" s="202"/>
      <c r="C247" s="202"/>
      <c r="D247" s="202"/>
      <c r="E247" s="202"/>
      <c r="F247" s="202"/>
      <c r="G247" s="202"/>
      <c r="H247" s="202"/>
      <c r="I247" s="202"/>
      <c r="J247" s="202"/>
      <c r="K247" s="202"/>
      <c r="L247" s="202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</row>
    <row r="248" spans="2:23" ht="14.25"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</row>
    <row r="249" spans="2:23" ht="14.25">
      <c r="B249" s="202"/>
      <c r="C249" s="202"/>
      <c r="D249" s="202"/>
      <c r="E249" s="202"/>
      <c r="F249" s="202"/>
      <c r="G249" s="202"/>
      <c r="H249" s="202"/>
      <c r="I249" s="202"/>
      <c r="J249" s="202"/>
      <c r="K249" s="202"/>
      <c r="L249" s="202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</row>
    <row r="250" spans="2:23" ht="14.25"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</row>
    <row r="251" spans="2:23" ht="14.25">
      <c r="B251" s="202"/>
      <c r="C251" s="202"/>
      <c r="D251" s="202"/>
      <c r="E251" s="202"/>
      <c r="F251" s="202"/>
      <c r="G251" s="202"/>
      <c r="H251" s="202"/>
      <c r="I251" s="202"/>
      <c r="J251" s="202"/>
      <c r="K251" s="202"/>
      <c r="L251" s="202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</row>
    <row r="252" spans="2:23" ht="14.25">
      <c r="B252" s="202"/>
      <c r="C252" s="202"/>
      <c r="D252" s="202"/>
      <c r="E252" s="202"/>
      <c r="F252" s="202"/>
      <c r="G252" s="202"/>
      <c r="H252" s="202"/>
      <c r="I252" s="202"/>
      <c r="J252" s="202"/>
      <c r="K252" s="202"/>
      <c r="L252" s="202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</row>
    <row r="253" spans="2:23" ht="14.25">
      <c r="B253" s="202"/>
      <c r="C253" s="202"/>
      <c r="D253" s="202"/>
      <c r="E253" s="202"/>
      <c r="F253" s="202"/>
      <c r="G253" s="202"/>
      <c r="H253" s="202"/>
      <c r="I253" s="202"/>
      <c r="J253" s="202"/>
      <c r="K253" s="202"/>
      <c r="L253" s="202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</row>
    <row r="254" spans="2:23" ht="14.25">
      <c r="B254" s="202"/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</row>
    <row r="255" spans="2:23" ht="14.25">
      <c r="B255" s="202"/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</row>
    <row r="256" spans="2:23" ht="14.25"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</row>
    <row r="257" spans="2:23" ht="14.25">
      <c r="B257" s="202"/>
      <c r="C257" s="202"/>
      <c r="D257" s="202"/>
      <c r="E257" s="202"/>
      <c r="F257" s="202"/>
      <c r="G257" s="202"/>
      <c r="H257" s="202"/>
      <c r="I257" s="202"/>
      <c r="J257" s="202"/>
      <c r="K257" s="202"/>
      <c r="L257" s="202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</row>
    <row r="258" spans="2:23" ht="14.25">
      <c r="B258" s="202"/>
      <c r="C258" s="202"/>
      <c r="D258" s="202"/>
      <c r="E258" s="202"/>
      <c r="F258" s="202"/>
      <c r="G258" s="202"/>
      <c r="H258" s="202"/>
      <c r="I258" s="202"/>
      <c r="J258" s="202"/>
      <c r="K258" s="202"/>
      <c r="L258" s="202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</row>
    <row r="259" spans="2:23" ht="14.25">
      <c r="B259" s="202"/>
      <c r="C259" s="202"/>
      <c r="D259" s="202"/>
      <c r="E259" s="202"/>
      <c r="F259" s="202"/>
      <c r="G259" s="202"/>
      <c r="H259" s="202"/>
      <c r="I259" s="202"/>
      <c r="J259" s="202"/>
      <c r="K259" s="202"/>
      <c r="L259" s="202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</row>
    <row r="260" spans="2:23" ht="14.25">
      <c r="B260" s="202"/>
      <c r="C260" s="202"/>
      <c r="D260" s="202"/>
      <c r="E260" s="202"/>
      <c r="F260" s="202"/>
      <c r="G260" s="202"/>
      <c r="H260" s="202"/>
      <c r="I260" s="202"/>
      <c r="J260" s="202"/>
      <c r="K260" s="202"/>
      <c r="L260" s="202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</row>
    <row r="261" spans="2:23" ht="14.25"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</row>
    <row r="262" spans="2:23" ht="14.25">
      <c r="B262" s="202"/>
      <c r="C262" s="202"/>
      <c r="D262" s="202"/>
      <c r="E262" s="202"/>
      <c r="F262" s="202"/>
      <c r="G262" s="202"/>
      <c r="H262" s="202"/>
      <c r="I262" s="202"/>
      <c r="J262" s="202"/>
      <c r="K262" s="202"/>
      <c r="L262" s="202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</row>
    <row r="263" spans="2:23" ht="14.25">
      <c r="B263" s="202"/>
      <c r="C263" s="202"/>
      <c r="D263" s="202"/>
      <c r="E263" s="202"/>
      <c r="F263" s="202"/>
      <c r="G263" s="202"/>
      <c r="H263" s="202"/>
      <c r="I263" s="202"/>
      <c r="J263" s="202"/>
      <c r="K263" s="202"/>
      <c r="L263" s="202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</row>
    <row r="264" spans="2:23" ht="14.25"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</row>
    <row r="265" spans="2:23" ht="14.25">
      <c r="B265" s="202"/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</row>
    <row r="266" spans="2:23" ht="14.25">
      <c r="B266" s="202"/>
      <c r="C266" s="202"/>
      <c r="D266" s="202"/>
      <c r="E266" s="202"/>
      <c r="F266" s="202"/>
      <c r="G266" s="202"/>
      <c r="H266" s="202"/>
      <c r="I266" s="202"/>
      <c r="J266" s="202"/>
      <c r="K266" s="202"/>
      <c r="L266" s="202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</row>
    <row r="267" spans="2:23" ht="14.25">
      <c r="B267" s="202"/>
      <c r="C267" s="202"/>
      <c r="D267" s="202"/>
      <c r="E267" s="202"/>
      <c r="F267" s="202"/>
      <c r="G267" s="202"/>
      <c r="H267" s="202"/>
      <c r="I267" s="202"/>
      <c r="J267" s="202"/>
      <c r="K267" s="202"/>
      <c r="L267" s="202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</row>
    <row r="268" spans="2:23" ht="14.25"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</row>
    <row r="269" spans="2:23" ht="14.25">
      <c r="B269" s="202"/>
      <c r="C269" s="202"/>
      <c r="D269" s="202"/>
      <c r="E269" s="202"/>
      <c r="F269" s="202"/>
      <c r="G269" s="202"/>
      <c r="H269" s="202"/>
      <c r="I269" s="202"/>
      <c r="J269" s="202"/>
      <c r="K269" s="202"/>
      <c r="L269" s="202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</row>
    <row r="270" spans="2:23" ht="14.25">
      <c r="B270" s="202"/>
      <c r="C270" s="202"/>
      <c r="D270" s="202"/>
      <c r="E270" s="202"/>
      <c r="F270" s="202"/>
      <c r="G270" s="202"/>
      <c r="H270" s="202"/>
      <c r="I270" s="202"/>
      <c r="J270" s="202"/>
      <c r="K270" s="202"/>
      <c r="L270" s="202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</row>
    <row r="271" spans="2:23" ht="14.25"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</row>
    <row r="272" spans="2:23" ht="14.25">
      <c r="B272" s="202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</row>
    <row r="273" spans="2:23" ht="14.25">
      <c r="B273" s="202"/>
      <c r="C273" s="202"/>
      <c r="D273" s="202"/>
      <c r="E273" s="202"/>
      <c r="F273" s="202"/>
      <c r="G273" s="202"/>
      <c r="H273" s="202"/>
      <c r="I273" s="202"/>
      <c r="J273" s="202"/>
      <c r="K273" s="202"/>
      <c r="L273" s="202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</row>
    <row r="274" spans="2:23" ht="14.25"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</row>
    <row r="275" spans="2:23" ht="14.25">
      <c r="B275" s="202"/>
      <c r="C275" s="202"/>
      <c r="D275" s="202"/>
      <c r="E275" s="202"/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</row>
    <row r="276" spans="2:23" ht="14.25">
      <c r="B276" s="202"/>
      <c r="C276" s="202"/>
      <c r="D276" s="202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</row>
    <row r="277" spans="2:23" ht="14.25">
      <c r="B277" s="202"/>
      <c r="C277" s="202"/>
      <c r="D277" s="202"/>
      <c r="E277" s="202"/>
      <c r="F277" s="202"/>
      <c r="G277" s="202"/>
      <c r="H277" s="202"/>
      <c r="I277" s="202"/>
      <c r="J277" s="202"/>
      <c r="K277" s="202"/>
      <c r="L277" s="202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</row>
    <row r="278" spans="2:23" ht="14.25">
      <c r="B278" s="202"/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</row>
    <row r="279" spans="2:23" ht="14.25">
      <c r="B279" s="202"/>
      <c r="C279" s="202"/>
      <c r="D279" s="202"/>
      <c r="E279" s="202"/>
      <c r="F279" s="202"/>
      <c r="G279" s="202"/>
      <c r="H279" s="202"/>
      <c r="I279" s="202"/>
      <c r="J279" s="202"/>
      <c r="K279" s="202"/>
      <c r="L279" s="202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</row>
    <row r="280" spans="2:23" ht="14.25">
      <c r="B280" s="202"/>
      <c r="C280" s="202"/>
      <c r="D280" s="202"/>
      <c r="E280" s="202"/>
      <c r="F280" s="202"/>
      <c r="G280" s="202"/>
      <c r="H280" s="202"/>
      <c r="I280" s="202"/>
      <c r="J280" s="202"/>
      <c r="K280" s="202"/>
      <c r="L280" s="202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</row>
    <row r="281" spans="2:23" ht="14.25">
      <c r="B281" s="202"/>
      <c r="C281" s="202"/>
      <c r="D281" s="202"/>
      <c r="E281" s="202"/>
      <c r="F281" s="202"/>
      <c r="G281" s="202"/>
      <c r="H281" s="202"/>
      <c r="I281" s="202"/>
      <c r="J281" s="202"/>
      <c r="K281" s="202"/>
      <c r="L281" s="202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</row>
    <row r="282" spans="2:23" ht="14.25">
      <c r="B282" s="202"/>
      <c r="C282" s="202"/>
      <c r="D282" s="202"/>
      <c r="E282" s="202"/>
      <c r="F282" s="202"/>
      <c r="G282" s="202"/>
      <c r="H282" s="202"/>
      <c r="I282" s="202"/>
      <c r="J282" s="202"/>
      <c r="K282" s="202"/>
      <c r="L282" s="202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</row>
    <row r="283" spans="2:23" ht="14.25">
      <c r="B283" s="202"/>
      <c r="C283" s="202"/>
      <c r="D283" s="202"/>
      <c r="E283" s="202"/>
      <c r="F283" s="202"/>
      <c r="G283" s="202"/>
      <c r="H283" s="202"/>
      <c r="I283" s="202"/>
      <c r="J283" s="202"/>
      <c r="K283" s="202"/>
      <c r="L283" s="202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</row>
    <row r="284" spans="2:23" ht="14.25">
      <c r="B284" s="202"/>
      <c r="C284" s="202"/>
      <c r="D284" s="202"/>
      <c r="E284" s="202"/>
      <c r="F284" s="202"/>
      <c r="G284" s="202"/>
      <c r="H284" s="202"/>
      <c r="I284" s="202"/>
      <c r="J284" s="202"/>
      <c r="K284" s="202"/>
      <c r="L284" s="202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</row>
    <row r="285" spans="2:23" ht="14.25">
      <c r="B285" s="202"/>
      <c r="C285" s="202"/>
      <c r="D285" s="202"/>
      <c r="E285" s="202"/>
      <c r="F285" s="202"/>
      <c r="G285" s="202"/>
      <c r="H285" s="202"/>
      <c r="I285" s="202"/>
      <c r="J285" s="202"/>
      <c r="K285" s="202"/>
      <c r="L285" s="202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</row>
    <row r="286" spans="2:23" ht="14.25">
      <c r="B286" s="202"/>
      <c r="C286" s="202"/>
      <c r="D286" s="202"/>
      <c r="E286" s="202"/>
      <c r="F286" s="202"/>
      <c r="G286" s="202"/>
      <c r="H286" s="202"/>
      <c r="I286" s="202"/>
      <c r="J286" s="202"/>
      <c r="K286" s="202"/>
      <c r="L286" s="202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</row>
    <row r="287" spans="2:23" ht="14.25">
      <c r="B287" s="202"/>
      <c r="C287" s="202"/>
      <c r="D287" s="202"/>
      <c r="E287" s="202"/>
      <c r="F287" s="202"/>
      <c r="G287" s="202"/>
      <c r="H287" s="202"/>
      <c r="I287" s="202"/>
      <c r="J287" s="202"/>
      <c r="K287" s="202"/>
      <c r="L287" s="202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</row>
    <row r="288" spans="2:23" ht="14.25">
      <c r="B288" s="202"/>
      <c r="C288" s="202"/>
      <c r="D288" s="202"/>
      <c r="E288" s="202"/>
      <c r="F288" s="202"/>
      <c r="G288" s="202"/>
      <c r="H288" s="202"/>
      <c r="I288" s="202"/>
      <c r="J288" s="202"/>
      <c r="K288" s="202"/>
      <c r="L288" s="202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</row>
    <row r="289" spans="2:23" ht="14.25">
      <c r="B289" s="202"/>
      <c r="C289" s="202"/>
      <c r="D289" s="202"/>
      <c r="E289" s="202"/>
      <c r="F289" s="202"/>
      <c r="G289" s="202"/>
      <c r="H289" s="202"/>
      <c r="I289" s="202"/>
      <c r="J289" s="202"/>
      <c r="K289" s="202"/>
      <c r="L289" s="202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</row>
    <row r="290" spans="2:23" ht="14.25">
      <c r="B290" s="202"/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</row>
    <row r="291" spans="2:23" ht="14.25">
      <c r="B291" s="202"/>
      <c r="C291" s="202"/>
      <c r="D291" s="202"/>
      <c r="E291" s="202"/>
      <c r="F291" s="202"/>
      <c r="G291" s="202"/>
      <c r="H291" s="202"/>
      <c r="I291" s="202"/>
      <c r="J291" s="202"/>
      <c r="K291" s="202"/>
      <c r="L291" s="202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</row>
    <row r="292" spans="2:23" ht="14.25">
      <c r="B292" s="202"/>
      <c r="C292" s="202"/>
      <c r="D292" s="202"/>
      <c r="E292" s="202"/>
      <c r="F292" s="202"/>
      <c r="G292" s="202"/>
      <c r="H292" s="202"/>
      <c r="I292" s="202"/>
      <c r="J292" s="202"/>
      <c r="K292" s="202"/>
      <c r="L292" s="202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</row>
    <row r="293" spans="2:23" ht="14.25">
      <c r="B293" s="202"/>
      <c r="C293" s="202"/>
      <c r="D293" s="202"/>
      <c r="E293" s="202"/>
      <c r="F293" s="202"/>
      <c r="G293" s="202"/>
      <c r="H293" s="202"/>
      <c r="I293" s="202"/>
      <c r="J293" s="202"/>
      <c r="K293" s="202"/>
      <c r="L293" s="202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</row>
    <row r="294" spans="2:23" ht="14.25"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</row>
    <row r="295" spans="2:23" ht="14.25">
      <c r="B295" s="202"/>
      <c r="C295" s="202"/>
      <c r="D295" s="202"/>
      <c r="E295" s="202"/>
      <c r="F295" s="202"/>
      <c r="G295" s="202"/>
      <c r="H295" s="202"/>
      <c r="I295" s="202"/>
      <c r="J295" s="202"/>
      <c r="K295" s="202"/>
      <c r="L295" s="202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</row>
    <row r="296" spans="2:23" ht="14.25">
      <c r="B296" s="202"/>
      <c r="C296" s="202"/>
      <c r="D296" s="202"/>
      <c r="E296" s="202"/>
      <c r="F296" s="202"/>
      <c r="G296" s="202"/>
      <c r="H296" s="202"/>
      <c r="I296" s="202"/>
      <c r="J296" s="202"/>
      <c r="K296" s="202"/>
      <c r="L296" s="202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</row>
    <row r="297" spans="2:23" ht="14.25">
      <c r="B297" s="202"/>
      <c r="C297" s="202"/>
      <c r="D297" s="202"/>
      <c r="E297" s="202"/>
      <c r="F297" s="202"/>
      <c r="G297" s="202"/>
      <c r="H297" s="202"/>
      <c r="I297" s="202"/>
      <c r="J297" s="202"/>
      <c r="K297" s="202"/>
      <c r="L297" s="202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</row>
    <row r="298" spans="2:23" ht="14.25">
      <c r="B298" s="202"/>
      <c r="C298" s="202"/>
      <c r="D298" s="202"/>
      <c r="E298" s="202"/>
      <c r="F298" s="202"/>
      <c r="G298" s="202"/>
      <c r="H298" s="202"/>
      <c r="I298" s="202"/>
      <c r="J298" s="202"/>
      <c r="K298" s="202"/>
      <c r="L298" s="202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</row>
    <row r="299" spans="2:23" ht="14.25">
      <c r="B299" s="202"/>
      <c r="C299" s="202"/>
      <c r="D299" s="202"/>
      <c r="E299" s="202"/>
      <c r="F299" s="202"/>
      <c r="G299" s="202"/>
      <c r="H299" s="202"/>
      <c r="I299" s="202"/>
      <c r="J299" s="202"/>
      <c r="K299" s="202"/>
      <c r="L299" s="202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</row>
    <row r="300" spans="2:23" ht="14.25">
      <c r="B300" s="202"/>
      <c r="C300" s="202"/>
      <c r="D300" s="202"/>
      <c r="E300" s="202"/>
      <c r="F300" s="202"/>
      <c r="G300" s="202"/>
      <c r="H300" s="202"/>
      <c r="I300" s="202"/>
      <c r="J300" s="202"/>
      <c r="K300" s="202"/>
      <c r="L300" s="202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</row>
    <row r="301" spans="2:23" ht="14.25">
      <c r="B301" s="202"/>
      <c r="C301" s="202"/>
      <c r="D301" s="202"/>
      <c r="E301" s="202"/>
      <c r="F301" s="202"/>
      <c r="G301" s="202"/>
      <c r="H301" s="202"/>
      <c r="I301" s="202"/>
      <c r="J301" s="202"/>
      <c r="K301" s="202"/>
      <c r="L301" s="202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</row>
    <row r="302" spans="2:23" ht="14.25">
      <c r="B302" s="202"/>
      <c r="C302" s="202"/>
      <c r="D302" s="202"/>
      <c r="E302" s="202"/>
      <c r="F302" s="202"/>
      <c r="G302" s="202"/>
      <c r="H302" s="202"/>
      <c r="I302" s="202"/>
      <c r="J302" s="202"/>
      <c r="K302" s="202"/>
      <c r="L302" s="202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</row>
    <row r="303" spans="2:23" ht="14.25">
      <c r="B303" s="202"/>
      <c r="C303" s="202"/>
      <c r="D303" s="202"/>
      <c r="E303" s="202"/>
      <c r="F303" s="202"/>
      <c r="G303" s="202"/>
      <c r="H303" s="202"/>
      <c r="I303" s="202"/>
      <c r="J303" s="202"/>
      <c r="K303" s="202"/>
      <c r="L303" s="202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</row>
    <row r="304" spans="2:23" ht="14.25">
      <c r="B304" s="202"/>
      <c r="C304" s="202"/>
      <c r="D304" s="202"/>
      <c r="E304" s="202"/>
      <c r="F304" s="202"/>
      <c r="G304" s="202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</row>
    <row r="305" spans="2:23" ht="14.25">
      <c r="B305" s="202"/>
      <c r="C305" s="202"/>
      <c r="D305" s="202"/>
      <c r="E305" s="202"/>
      <c r="F305" s="202"/>
      <c r="G305" s="202"/>
      <c r="H305" s="202"/>
      <c r="I305" s="202"/>
      <c r="J305" s="202"/>
      <c r="K305" s="202"/>
      <c r="L305" s="202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</row>
    <row r="306" spans="2:23" ht="14.25">
      <c r="B306" s="202"/>
      <c r="C306" s="202"/>
      <c r="D306" s="202"/>
      <c r="E306" s="202"/>
      <c r="F306" s="202"/>
      <c r="G306" s="202"/>
      <c r="H306" s="202"/>
      <c r="I306" s="202"/>
      <c r="J306" s="202"/>
      <c r="K306" s="202"/>
      <c r="L306" s="202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</row>
    <row r="307" spans="2:23" ht="14.25">
      <c r="B307" s="202"/>
      <c r="C307" s="202"/>
      <c r="D307" s="202"/>
      <c r="E307" s="202"/>
      <c r="F307" s="202"/>
      <c r="G307" s="202"/>
      <c r="H307" s="202"/>
      <c r="I307" s="202"/>
      <c r="J307" s="202"/>
      <c r="K307" s="202"/>
      <c r="L307" s="202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</row>
    <row r="308" spans="2:23" ht="14.25">
      <c r="B308" s="202"/>
      <c r="C308" s="202"/>
      <c r="D308" s="202"/>
      <c r="E308" s="202"/>
      <c r="F308" s="202"/>
      <c r="G308" s="202"/>
      <c r="H308" s="202"/>
      <c r="I308" s="202"/>
      <c r="J308" s="202"/>
      <c r="K308" s="202"/>
      <c r="L308" s="202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</row>
    <row r="309" spans="2:23" ht="14.25">
      <c r="B309" s="202"/>
      <c r="C309" s="202"/>
      <c r="D309" s="202"/>
      <c r="E309" s="202"/>
      <c r="F309" s="202"/>
      <c r="G309" s="202"/>
      <c r="H309" s="202"/>
      <c r="I309" s="202"/>
      <c r="J309" s="202"/>
      <c r="K309" s="202"/>
      <c r="L309" s="202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</row>
    <row r="310" spans="2:23" ht="14.25">
      <c r="B310" s="202"/>
      <c r="C310" s="202"/>
      <c r="D310" s="202"/>
      <c r="E310" s="202"/>
      <c r="F310" s="202"/>
      <c r="G310" s="202"/>
      <c r="H310" s="202"/>
      <c r="I310" s="202"/>
      <c r="J310" s="202"/>
      <c r="K310" s="202"/>
      <c r="L310" s="202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</row>
    <row r="311" spans="2:23" ht="14.25">
      <c r="B311" s="202"/>
      <c r="C311" s="202"/>
      <c r="D311" s="202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</row>
    <row r="312" spans="2:23" ht="14.25">
      <c r="B312" s="202"/>
      <c r="C312" s="202"/>
      <c r="D312" s="202"/>
      <c r="E312" s="202"/>
      <c r="F312" s="202"/>
      <c r="G312" s="202"/>
      <c r="H312" s="202"/>
      <c r="I312" s="202"/>
      <c r="J312" s="202"/>
      <c r="K312" s="202"/>
      <c r="L312" s="202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</row>
    <row r="313" spans="2:23" ht="14.25">
      <c r="B313" s="202"/>
      <c r="C313" s="202"/>
      <c r="D313" s="202"/>
      <c r="E313" s="202"/>
      <c r="F313" s="202"/>
      <c r="G313" s="202"/>
      <c r="H313" s="202"/>
      <c r="I313" s="202"/>
      <c r="J313" s="202"/>
      <c r="K313" s="202"/>
      <c r="L313" s="202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</row>
    <row r="314" spans="2:23" ht="14.25">
      <c r="B314" s="202"/>
      <c r="C314" s="202"/>
      <c r="D314" s="202"/>
      <c r="E314" s="202"/>
      <c r="F314" s="202"/>
      <c r="G314" s="202"/>
      <c r="H314" s="202"/>
      <c r="I314" s="202"/>
      <c r="J314" s="202"/>
      <c r="K314" s="202"/>
      <c r="L314" s="202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</row>
    <row r="315" spans="2:23" ht="14.25">
      <c r="B315" s="202"/>
      <c r="C315" s="202"/>
      <c r="D315" s="202"/>
      <c r="E315" s="202"/>
      <c r="F315" s="202"/>
      <c r="G315" s="202"/>
      <c r="H315" s="202"/>
      <c r="I315" s="202"/>
      <c r="J315" s="202"/>
      <c r="K315" s="202"/>
      <c r="L315" s="202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</row>
    <row r="316" spans="2:23" ht="14.25">
      <c r="B316" s="202"/>
      <c r="C316" s="202"/>
      <c r="D316" s="202"/>
      <c r="E316" s="202"/>
      <c r="F316" s="202"/>
      <c r="G316" s="202"/>
      <c r="H316" s="202"/>
      <c r="I316" s="202"/>
      <c r="J316" s="202"/>
      <c r="K316" s="202"/>
      <c r="L316" s="202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</row>
    <row r="317" spans="2:23" ht="14.25">
      <c r="B317" s="202"/>
      <c r="C317" s="202"/>
      <c r="D317" s="202"/>
      <c r="E317" s="202"/>
      <c r="F317" s="202"/>
      <c r="G317" s="202"/>
      <c r="H317" s="202"/>
      <c r="I317" s="202"/>
      <c r="J317" s="202"/>
      <c r="K317" s="202"/>
      <c r="L317" s="202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</row>
    <row r="318" spans="2:23" ht="14.25">
      <c r="B318" s="202"/>
      <c r="C318" s="202"/>
      <c r="D318" s="202"/>
      <c r="E318" s="202"/>
      <c r="F318" s="202"/>
      <c r="G318" s="202"/>
      <c r="H318" s="202"/>
      <c r="I318" s="202"/>
      <c r="J318" s="202"/>
      <c r="K318" s="202"/>
      <c r="L318" s="202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</row>
    <row r="319" spans="2:23" ht="14.25">
      <c r="B319" s="202"/>
      <c r="C319" s="202"/>
      <c r="D319" s="202"/>
      <c r="E319" s="202"/>
      <c r="F319" s="202"/>
      <c r="G319" s="202"/>
      <c r="H319" s="202"/>
      <c r="I319" s="202"/>
      <c r="J319" s="202"/>
      <c r="K319" s="202"/>
      <c r="L319" s="202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</row>
    <row r="320" spans="2:23" ht="14.25">
      <c r="B320" s="202"/>
      <c r="C320" s="202"/>
      <c r="D320" s="202"/>
      <c r="E320" s="202"/>
      <c r="F320" s="202"/>
      <c r="G320" s="202"/>
      <c r="H320" s="202"/>
      <c r="I320" s="202"/>
      <c r="J320" s="202"/>
      <c r="K320" s="202"/>
      <c r="L320" s="202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</row>
    <row r="321" spans="2:23" ht="14.25">
      <c r="B321" s="202"/>
      <c r="C321" s="202"/>
      <c r="D321" s="202"/>
      <c r="E321" s="202"/>
      <c r="F321" s="202"/>
      <c r="G321" s="202"/>
      <c r="H321" s="202"/>
      <c r="I321" s="202"/>
      <c r="J321" s="202"/>
      <c r="K321" s="202"/>
      <c r="L321" s="202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</row>
    <row r="322" spans="2:23" ht="14.25">
      <c r="B322" s="202"/>
      <c r="C322" s="202"/>
      <c r="D322" s="202"/>
      <c r="E322" s="202"/>
      <c r="F322" s="202"/>
      <c r="G322" s="202"/>
      <c r="H322" s="202"/>
      <c r="I322" s="202"/>
      <c r="J322" s="202"/>
      <c r="K322" s="202"/>
      <c r="L322" s="202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</row>
    <row r="323" spans="2:23" ht="14.25">
      <c r="B323" s="202"/>
      <c r="C323" s="202"/>
      <c r="D323" s="202"/>
      <c r="E323" s="202"/>
      <c r="F323" s="202"/>
      <c r="G323" s="202"/>
      <c r="H323" s="202"/>
      <c r="I323" s="202"/>
      <c r="J323" s="202"/>
      <c r="K323" s="202"/>
      <c r="L323" s="202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</row>
    <row r="324" spans="2:23" ht="14.25">
      <c r="B324" s="202"/>
      <c r="C324" s="202"/>
      <c r="D324" s="202"/>
      <c r="E324" s="202"/>
      <c r="F324" s="202"/>
      <c r="G324" s="202"/>
      <c r="H324" s="202"/>
      <c r="I324" s="202"/>
      <c r="J324" s="202"/>
      <c r="K324" s="202"/>
      <c r="L324" s="202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</row>
    <row r="325" spans="2:23" ht="14.25">
      <c r="B325" s="202"/>
      <c r="C325" s="202"/>
      <c r="D325" s="202"/>
      <c r="E325" s="202"/>
      <c r="F325" s="202"/>
      <c r="G325" s="202"/>
      <c r="H325" s="202"/>
      <c r="I325" s="202"/>
      <c r="J325" s="202"/>
      <c r="K325" s="202"/>
      <c r="L325" s="202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</row>
    <row r="326" spans="2:23" ht="14.25">
      <c r="B326" s="202"/>
      <c r="C326" s="202"/>
      <c r="D326" s="202"/>
      <c r="E326" s="202"/>
      <c r="F326" s="202"/>
      <c r="G326" s="202"/>
      <c r="H326" s="202"/>
      <c r="I326" s="202"/>
      <c r="J326" s="202"/>
      <c r="K326" s="202"/>
      <c r="L326" s="202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</row>
    <row r="327" spans="2:23" ht="14.25">
      <c r="B327" s="202"/>
      <c r="C327" s="202"/>
      <c r="D327" s="202"/>
      <c r="E327" s="202"/>
      <c r="F327" s="202"/>
      <c r="G327" s="202"/>
      <c r="H327" s="202"/>
      <c r="I327" s="202"/>
      <c r="J327" s="202"/>
      <c r="K327" s="202"/>
      <c r="L327" s="202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</row>
    <row r="328" spans="2:23" ht="14.25">
      <c r="B328" s="202"/>
      <c r="C328" s="202"/>
      <c r="D328" s="202"/>
      <c r="E328" s="202"/>
      <c r="F328" s="202"/>
      <c r="G328" s="202"/>
      <c r="H328" s="202"/>
      <c r="I328" s="202"/>
      <c r="J328" s="202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</row>
    <row r="329" spans="2:23" ht="14.25">
      <c r="B329" s="202"/>
      <c r="C329" s="202"/>
      <c r="D329" s="202"/>
      <c r="E329" s="202"/>
      <c r="F329" s="202"/>
      <c r="G329" s="202"/>
      <c r="H329" s="202"/>
      <c r="I329" s="202"/>
      <c r="J329" s="202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</row>
    <row r="330" spans="2:23" ht="14.25">
      <c r="B330" s="202"/>
      <c r="C330" s="202"/>
      <c r="D330" s="202"/>
      <c r="E330" s="202"/>
      <c r="F330" s="202"/>
      <c r="G330" s="202"/>
      <c r="H330" s="202"/>
      <c r="I330" s="202"/>
      <c r="J330" s="202"/>
      <c r="K330" s="202"/>
      <c r="L330" s="202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</row>
    <row r="331" spans="2:23" ht="14.25">
      <c r="B331" s="202"/>
      <c r="C331" s="202"/>
      <c r="D331" s="202"/>
      <c r="E331" s="202"/>
      <c r="F331" s="202"/>
      <c r="G331" s="202"/>
      <c r="H331" s="202"/>
      <c r="I331" s="202"/>
      <c r="J331" s="202"/>
      <c r="K331" s="202"/>
      <c r="L331" s="202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</row>
    <row r="332" spans="2:23" ht="14.25">
      <c r="B332" s="202"/>
      <c r="C332" s="202"/>
      <c r="D332" s="202"/>
      <c r="E332" s="202"/>
      <c r="F332" s="202"/>
      <c r="G332" s="202"/>
      <c r="H332" s="202"/>
      <c r="I332" s="202"/>
      <c r="J332" s="202"/>
      <c r="K332" s="202"/>
      <c r="L332" s="202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</row>
    <row r="333" spans="2:23" ht="14.25">
      <c r="B333" s="202"/>
      <c r="C333" s="202"/>
      <c r="D333" s="202"/>
      <c r="E333" s="202"/>
      <c r="F333" s="202"/>
      <c r="G333" s="202"/>
      <c r="H333" s="202"/>
      <c r="I333" s="202"/>
      <c r="J333" s="202"/>
      <c r="K333" s="202"/>
      <c r="L333" s="202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</row>
    <row r="334" spans="2:23" ht="14.25">
      <c r="B334" s="202"/>
      <c r="C334" s="202"/>
      <c r="D334" s="202"/>
      <c r="E334" s="202"/>
      <c r="F334" s="202"/>
      <c r="G334" s="202"/>
      <c r="H334" s="202"/>
      <c r="I334" s="202"/>
      <c r="J334" s="202"/>
      <c r="K334" s="202"/>
      <c r="L334" s="202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</row>
    <row r="335" spans="2:23" ht="14.25">
      <c r="B335" s="202"/>
      <c r="C335" s="202"/>
      <c r="D335" s="202"/>
      <c r="E335" s="202"/>
      <c r="F335" s="202"/>
      <c r="G335" s="202"/>
      <c r="H335" s="202"/>
      <c r="I335" s="202"/>
      <c r="J335" s="202"/>
      <c r="K335" s="202"/>
      <c r="L335" s="202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</row>
    <row r="336" spans="2:23" ht="14.25">
      <c r="B336" s="202"/>
      <c r="C336" s="202"/>
      <c r="D336" s="202"/>
      <c r="E336" s="202"/>
      <c r="F336" s="202"/>
      <c r="G336" s="202"/>
      <c r="H336" s="202"/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</row>
    <row r="337" spans="2:23" ht="14.25">
      <c r="B337" s="202"/>
      <c r="C337" s="202"/>
      <c r="D337" s="202"/>
      <c r="E337" s="202"/>
      <c r="F337" s="202"/>
      <c r="G337" s="202"/>
      <c r="H337" s="202"/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</row>
    <row r="338" spans="2:23" ht="14.25">
      <c r="B338" s="202"/>
      <c r="C338" s="202"/>
      <c r="D338" s="202"/>
      <c r="E338" s="202"/>
      <c r="F338" s="202"/>
      <c r="G338" s="202"/>
      <c r="H338" s="202"/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</row>
    <row r="339" spans="2:23" ht="14.25">
      <c r="B339" s="202"/>
      <c r="C339" s="202"/>
      <c r="D339" s="202"/>
      <c r="E339" s="202"/>
      <c r="F339" s="202"/>
      <c r="G339" s="202"/>
      <c r="H339" s="202"/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</row>
    <row r="340" spans="2:23" ht="14.25">
      <c r="B340" s="202"/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</row>
    <row r="341" spans="2:23" ht="14.25">
      <c r="B341" s="202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</row>
    <row r="342" spans="2:23" ht="14.25">
      <c r="B342" s="202"/>
      <c r="C342" s="202"/>
      <c r="D342" s="202"/>
      <c r="E342" s="202"/>
      <c r="F342" s="202"/>
      <c r="G342" s="202"/>
      <c r="H342" s="202"/>
      <c r="I342" s="202"/>
      <c r="J342" s="202"/>
      <c r="K342" s="202"/>
      <c r="L342" s="202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</row>
    <row r="343" spans="2:23" ht="14.25">
      <c r="B343" s="202"/>
      <c r="C343" s="202"/>
      <c r="D343" s="202"/>
      <c r="E343" s="202"/>
      <c r="F343" s="202"/>
      <c r="G343" s="202"/>
      <c r="H343" s="202"/>
      <c r="I343" s="202"/>
      <c r="J343" s="202"/>
      <c r="K343" s="202"/>
      <c r="L343" s="202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</row>
    <row r="344" spans="2:23" ht="14.25">
      <c r="B344" s="202"/>
      <c r="C344" s="202"/>
      <c r="D344" s="202"/>
      <c r="E344" s="202"/>
      <c r="F344" s="202"/>
      <c r="G344" s="202"/>
      <c r="H344" s="202"/>
      <c r="I344" s="202"/>
      <c r="J344" s="202"/>
      <c r="K344" s="202"/>
      <c r="L344" s="202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</row>
    <row r="345" spans="2:23" ht="14.25">
      <c r="B345" s="202"/>
      <c r="C345" s="202"/>
      <c r="D345" s="202"/>
      <c r="E345" s="202"/>
      <c r="F345" s="202"/>
      <c r="G345" s="202"/>
      <c r="H345" s="202"/>
      <c r="I345" s="202"/>
      <c r="J345" s="202"/>
      <c r="K345" s="202"/>
      <c r="L345" s="202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</row>
    <row r="346" spans="2:23" ht="14.25">
      <c r="B346" s="202"/>
      <c r="C346" s="202"/>
      <c r="D346" s="202"/>
      <c r="E346" s="202"/>
      <c r="F346" s="202"/>
      <c r="G346" s="202"/>
      <c r="H346" s="202"/>
      <c r="I346" s="202"/>
      <c r="J346" s="202"/>
      <c r="K346" s="202"/>
      <c r="L346" s="202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</row>
    <row r="347" spans="2:23" ht="14.25">
      <c r="B347" s="202"/>
      <c r="C347" s="202"/>
      <c r="D347" s="202"/>
      <c r="E347" s="202"/>
      <c r="F347" s="202"/>
      <c r="G347" s="202"/>
      <c r="H347" s="202"/>
      <c r="I347" s="202"/>
      <c r="J347" s="202"/>
      <c r="K347" s="202"/>
      <c r="L347" s="202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</row>
    <row r="348" spans="2:23" ht="14.25">
      <c r="B348" s="202"/>
      <c r="C348" s="202"/>
      <c r="D348" s="202"/>
      <c r="E348" s="202"/>
      <c r="F348" s="202"/>
      <c r="G348" s="202"/>
      <c r="H348" s="202"/>
      <c r="I348" s="202"/>
      <c r="J348" s="202"/>
      <c r="K348" s="202"/>
      <c r="L348" s="202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</row>
    <row r="349" spans="2:23" ht="14.25">
      <c r="B349" s="202"/>
      <c r="C349" s="202"/>
      <c r="D349" s="202"/>
      <c r="E349" s="202"/>
      <c r="F349" s="202"/>
      <c r="G349" s="202"/>
      <c r="H349" s="202"/>
      <c r="I349" s="202"/>
      <c r="J349" s="202"/>
      <c r="K349" s="202"/>
      <c r="L349" s="202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</row>
    <row r="350" spans="2:23" ht="14.25">
      <c r="B350" s="202"/>
      <c r="C350" s="202"/>
      <c r="D350" s="202"/>
      <c r="E350" s="202"/>
      <c r="F350" s="202"/>
      <c r="G350" s="202"/>
      <c r="H350" s="202"/>
      <c r="I350" s="202"/>
      <c r="J350" s="202"/>
      <c r="K350" s="202"/>
      <c r="L350" s="202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</row>
    <row r="351" spans="2:23" ht="14.25">
      <c r="B351" s="202"/>
      <c r="C351" s="202"/>
      <c r="D351" s="202"/>
      <c r="E351" s="202"/>
      <c r="F351" s="202"/>
      <c r="G351" s="202"/>
      <c r="H351" s="202"/>
      <c r="I351" s="202"/>
      <c r="J351" s="202"/>
      <c r="K351" s="202"/>
      <c r="L351" s="202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</row>
    <row r="352" spans="2:23" ht="14.25">
      <c r="B352" s="202"/>
      <c r="C352" s="202"/>
      <c r="D352" s="202"/>
      <c r="E352" s="202"/>
      <c r="F352" s="202"/>
      <c r="G352" s="202"/>
      <c r="H352" s="202"/>
      <c r="I352" s="202"/>
      <c r="J352" s="202"/>
      <c r="K352" s="202"/>
      <c r="L352" s="202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</row>
    <row r="353" spans="2:23" ht="14.25">
      <c r="B353" s="202"/>
      <c r="C353" s="202"/>
      <c r="D353" s="202"/>
      <c r="E353" s="202"/>
      <c r="F353" s="202"/>
      <c r="G353" s="202"/>
      <c r="H353" s="202"/>
      <c r="I353" s="202"/>
      <c r="J353" s="202"/>
      <c r="K353" s="202"/>
      <c r="L353" s="202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</row>
    <row r="354" spans="2:23" ht="14.25">
      <c r="B354" s="202"/>
      <c r="C354" s="202"/>
      <c r="D354" s="202"/>
      <c r="E354" s="202"/>
      <c r="F354" s="202"/>
      <c r="G354" s="202"/>
      <c r="H354" s="202"/>
      <c r="I354" s="202"/>
      <c r="J354" s="202"/>
      <c r="K354" s="202"/>
      <c r="L354" s="202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</row>
    <row r="355" spans="2:23" ht="14.25">
      <c r="B355" s="202"/>
      <c r="C355" s="202"/>
      <c r="D355" s="202"/>
      <c r="E355" s="202"/>
      <c r="F355" s="202"/>
      <c r="G355" s="202"/>
      <c r="H355" s="202"/>
      <c r="I355" s="202"/>
      <c r="J355" s="202"/>
      <c r="K355" s="202"/>
      <c r="L355" s="202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</row>
    <row r="356" spans="2:23" ht="14.25">
      <c r="B356" s="202"/>
      <c r="C356" s="202"/>
      <c r="D356" s="202"/>
      <c r="E356" s="202"/>
      <c r="F356" s="202"/>
      <c r="G356" s="202"/>
      <c r="H356" s="202"/>
      <c r="I356" s="202"/>
      <c r="J356" s="202"/>
      <c r="K356" s="202"/>
      <c r="L356" s="202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</row>
    <row r="357" spans="2:23" ht="14.25">
      <c r="B357" s="202"/>
      <c r="C357" s="202"/>
      <c r="D357" s="202"/>
      <c r="E357" s="202"/>
      <c r="F357" s="202"/>
      <c r="G357" s="202"/>
      <c r="H357" s="202"/>
      <c r="I357" s="202"/>
      <c r="J357" s="202"/>
      <c r="K357" s="202"/>
      <c r="L357" s="202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</row>
    <row r="358" spans="2:23" ht="14.25">
      <c r="B358" s="202"/>
      <c r="C358" s="202"/>
      <c r="D358" s="202"/>
      <c r="E358" s="202"/>
      <c r="F358" s="202"/>
      <c r="G358" s="202"/>
      <c r="H358" s="202"/>
      <c r="I358" s="202"/>
      <c r="J358" s="202"/>
      <c r="K358" s="202"/>
      <c r="L358" s="202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</row>
    <row r="359" spans="2:23" ht="14.25">
      <c r="B359" s="202"/>
      <c r="C359" s="202"/>
      <c r="D359" s="202"/>
      <c r="E359" s="202"/>
      <c r="F359" s="202"/>
      <c r="G359" s="202"/>
      <c r="H359" s="202"/>
      <c r="I359" s="202"/>
      <c r="J359" s="202"/>
      <c r="K359" s="202"/>
      <c r="L359" s="202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</row>
    <row r="360" spans="2:23" ht="14.25">
      <c r="B360" s="202"/>
      <c r="C360" s="202"/>
      <c r="D360" s="202"/>
      <c r="E360" s="202"/>
      <c r="F360" s="202"/>
      <c r="G360" s="202"/>
      <c r="H360" s="202"/>
      <c r="I360" s="202"/>
      <c r="J360" s="202"/>
      <c r="K360" s="202"/>
      <c r="L360" s="202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</row>
    <row r="361" spans="2:23" ht="14.25">
      <c r="B361" s="202"/>
      <c r="C361" s="202"/>
      <c r="D361" s="202"/>
      <c r="E361" s="202"/>
      <c r="F361" s="202"/>
      <c r="G361" s="202"/>
      <c r="H361" s="202"/>
      <c r="I361" s="202"/>
      <c r="J361" s="202"/>
      <c r="K361" s="202"/>
      <c r="L361" s="202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</row>
    <row r="362" spans="2:23" ht="14.25">
      <c r="B362" s="202"/>
      <c r="C362" s="202"/>
      <c r="D362" s="202"/>
      <c r="E362" s="202"/>
      <c r="F362" s="202"/>
      <c r="G362" s="202"/>
      <c r="H362" s="202"/>
      <c r="I362" s="202"/>
      <c r="J362" s="202"/>
      <c r="K362" s="202"/>
      <c r="L362" s="202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</row>
    <row r="363" spans="2:23" ht="14.25">
      <c r="B363" s="202"/>
      <c r="C363" s="202"/>
      <c r="D363" s="202"/>
      <c r="E363" s="202"/>
      <c r="F363" s="202"/>
      <c r="G363" s="202"/>
      <c r="H363" s="202"/>
      <c r="I363" s="202"/>
      <c r="J363" s="202"/>
      <c r="K363" s="202"/>
      <c r="L363" s="202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</row>
    <row r="364" spans="2:23" ht="14.25">
      <c r="B364" s="202"/>
      <c r="C364" s="202"/>
      <c r="D364" s="202"/>
      <c r="E364" s="202"/>
      <c r="F364" s="202"/>
      <c r="G364" s="202"/>
      <c r="H364" s="202"/>
      <c r="I364" s="202"/>
      <c r="J364" s="202"/>
      <c r="K364" s="202"/>
      <c r="L364" s="202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</row>
    <row r="365" spans="2:23" ht="14.25">
      <c r="B365" s="202"/>
      <c r="C365" s="202"/>
      <c r="D365" s="202"/>
      <c r="E365" s="202"/>
      <c r="F365" s="202"/>
      <c r="G365" s="202"/>
      <c r="H365" s="202"/>
      <c r="I365" s="202"/>
      <c r="J365" s="202"/>
      <c r="K365" s="202"/>
      <c r="L365" s="202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</row>
    <row r="366" spans="2:23" ht="14.25">
      <c r="B366" s="202"/>
      <c r="C366" s="202"/>
      <c r="D366" s="202"/>
      <c r="E366" s="202"/>
      <c r="F366" s="202"/>
      <c r="G366" s="202"/>
      <c r="H366" s="202"/>
      <c r="I366" s="202"/>
      <c r="J366" s="202"/>
      <c r="K366" s="202"/>
      <c r="L366" s="202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</row>
    <row r="367" spans="2:23" ht="14.25">
      <c r="B367" s="202"/>
      <c r="C367" s="202"/>
      <c r="D367" s="202"/>
      <c r="E367" s="202"/>
      <c r="F367" s="202"/>
      <c r="G367" s="202"/>
      <c r="H367" s="202"/>
      <c r="I367" s="202"/>
      <c r="J367" s="202"/>
      <c r="K367" s="202"/>
      <c r="L367" s="202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</row>
    <row r="368" spans="2:23" ht="14.25">
      <c r="B368" s="202"/>
      <c r="C368" s="202"/>
      <c r="D368" s="202"/>
      <c r="E368" s="202"/>
      <c r="F368" s="202"/>
      <c r="G368" s="202"/>
      <c r="H368" s="202"/>
      <c r="I368" s="202"/>
      <c r="J368" s="202"/>
      <c r="K368" s="202"/>
      <c r="L368" s="202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</row>
    <row r="369" spans="2:23" ht="14.25">
      <c r="B369" s="202"/>
      <c r="C369" s="202"/>
      <c r="D369" s="202"/>
      <c r="E369" s="202"/>
      <c r="F369" s="202"/>
      <c r="G369" s="202"/>
      <c r="H369" s="202"/>
      <c r="I369" s="202"/>
      <c r="J369" s="202"/>
      <c r="K369" s="202"/>
      <c r="L369" s="202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</row>
    <row r="370" spans="2:23" ht="14.25">
      <c r="B370" s="202"/>
      <c r="C370" s="202"/>
      <c r="D370" s="202"/>
      <c r="E370" s="202"/>
      <c r="F370" s="202"/>
      <c r="G370" s="202"/>
      <c r="H370" s="202"/>
      <c r="I370" s="202"/>
      <c r="J370" s="202"/>
      <c r="K370" s="202"/>
      <c r="L370" s="202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</row>
    <row r="371" spans="2:23" ht="14.25">
      <c r="B371" s="202"/>
      <c r="C371" s="202"/>
      <c r="D371" s="202"/>
      <c r="E371" s="202"/>
      <c r="F371" s="202"/>
      <c r="G371" s="202"/>
      <c r="H371" s="202"/>
      <c r="I371" s="202"/>
      <c r="J371" s="202"/>
      <c r="K371" s="202"/>
      <c r="L371" s="202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</row>
    <row r="372" spans="2:23" ht="14.25">
      <c r="B372" s="202"/>
      <c r="C372" s="202"/>
      <c r="D372" s="202"/>
      <c r="E372" s="202"/>
      <c r="F372" s="202"/>
      <c r="G372" s="202"/>
      <c r="H372" s="202"/>
      <c r="I372" s="202"/>
      <c r="J372" s="202"/>
      <c r="K372" s="202"/>
      <c r="L372" s="202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</row>
    <row r="373" spans="2:23" ht="14.25">
      <c r="B373" s="202"/>
      <c r="C373" s="202"/>
      <c r="D373" s="202"/>
      <c r="E373" s="202"/>
      <c r="F373" s="202"/>
      <c r="G373" s="202"/>
      <c r="H373" s="202"/>
      <c r="I373" s="202"/>
      <c r="J373" s="202"/>
      <c r="K373" s="202"/>
      <c r="L373" s="202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</row>
    <row r="374" spans="2:23" ht="14.25">
      <c r="B374" s="202"/>
      <c r="C374" s="202"/>
      <c r="D374" s="202"/>
      <c r="E374" s="202"/>
      <c r="F374" s="202"/>
      <c r="G374" s="202"/>
      <c r="H374" s="202"/>
      <c r="I374" s="202"/>
      <c r="J374" s="202"/>
      <c r="K374" s="202"/>
      <c r="L374" s="202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</row>
    <row r="375" spans="2:23" ht="14.25">
      <c r="B375" s="202"/>
      <c r="C375" s="202"/>
      <c r="D375" s="202"/>
      <c r="E375" s="202"/>
      <c r="F375" s="202"/>
      <c r="G375" s="202"/>
      <c r="H375" s="202"/>
      <c r="I375" s="202"/>
      <c r="J375" s="202"/>
      <c r="K375" s="202"/>
      <c r="L375" s="202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</row>
    <row r="376" spans="2:23" ht="14.25">
      <c r="B376" s="202"/>
      <c r="C376" s="202"/>
      <c r="D376" s="202"/>
      <c r="E376" s="202"/>
      <c r="F376" s="202"/>
      <c r="G376" s="202"/>
      <c r="H376" s="202"/>
      <c r="I376" s="202"/>
      <c r="J376" s="202"/>
      <c r="K376" s="202"/>
      <c r="L376" s="202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</row>
    <row r="377" spans="2:23" ht="14.25">
      <c r="B377" s="202"/>
      <c r="C377" s="202"/>
      <c r="D377" s="202"/>
      <c r="E377" s="202"/>
      <c r="F377" s="202"/>
      <c r="G377" s="202"/>
      <c r="H377" s="202"/>
      <c r="I377" s="202"/>
      <c r="J377" s="202"/>
      <c r="K377" s="202"/>
      <c r="L377" s="202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</row>
    <row r="378" spans="2:23" ht="14.25">
      <c r="B378" s="202"/>
      <c r="C378" s="202"/>
      <c r="D378" s="202"/>
      <c r="E378" s="202"/>
      <c r="F378" s="202"/>
      <c r="G378" s="202"/>
      <c r="H378" s="202"/>
      <c r="I378" s="202"/>
      <c r="J378" s="202"/>
      <c r="K378" s="202"/>
      <c r="L378" s="202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</row>
    <row r="379" spans="2:23" ht="14.25">
      <c r="B379" s="202"/>
      <c r="C379" s="202"/>
      <c r="D379" s="202"/>
      <c r="E379" s="202"/>
      <c r="F379" s="202"/>
      <c r="G379" s="202"/>
      <c r="H379" s="202"/>
      <c r="I379" s="202"/>
      <c r="J379" s="202"/>
      <c r="K379" s="202"/>
      <c r="L379" s="202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</row>
    <row r="380" spans="2:23" ht="14.25">
      <c r="B380" s="202"/>
      <c r="C380" s="202"/>
      <c r="D380" s="202"/>
      <c r="E380" s="202"/>
      <c r="F380" s="202"/>
      <c r="G380" s="202"/>
      <c r="H380" s="202"/>
      <c r="I380" s="202"/>
      <c r="J380" s="202"/>
      <c r="K380" s="202"/>
      <c r="L380" s="202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</row>
    <row r="381" spans="2:23" ht="14.25">
      <c r="B381" s="202"/>
      <c r="C381" s="202"/>
      <c r="D381" s="202"/>
      <c r="E381" s="202"/>
      <c r="F381" s="202"/>
      <c r="G381" s="202"/>
      <c r="H381" s="202"/>
      <c r="I381" s="202"/>
      <c r="J381" s="202"/>
      <c r="K381" s="202"/>
      <c r="L381" s="202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</row>
    <row r="382" spans="2:23" ht="14.25"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</row>
    <row r="383" spans="2:23" ht="14.25">
      <c r="B383" s="202"/>
      <c r="C383" s="202"/>
      <c r="D383" s="202"/>
      <c r="E383" s="202"/>
      <c r="F383" s="202"/>
      <c r="G383" s="202"/>
      <c r="H383" s="202"/>
      <c r="I383" s="202"/>
      <c r="J383" s="202"/>
      <c r="K383" s="202"/>
      <c r="L383" s="202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</row>
    <row r="384" spans="2:23" ht="14.25">
      <c r="B384" s="202"/>
      <c r="C384" s="202"/>
      <c r="D384" s="202"/>
      <c r="E384" s="202"/>
      <c r="F384" s="202"/>
      <c r="G384" s="202"/>
      <c r="H384" s="202"/>
      <c r="I384" s="202"/>
      <c r="J384" s="202"/>
      <c r="K384" s="202"/>
      <c r="L384" s="202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</row>
    <row r="385" spans="2:23" ht="14.25">
      <c r="B385" s="202"/>
      <c r="C385" s="202"/>
      <c r="D385" s="202"/>
      <c r="E385" s="202"/>
      <c r="F385" s="202"/>
      <c r="G385" s="202"/>
      <c r="H385" s="202"/>
      <c r="I385" s="202"/>
      <c r="J385" s="202"/>
      <c r="K385" s="202"/>
      <c r="L385" s="202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</row>
    <row r="386" spans="2:23" ht="14.25">
      <c r="B386" s="202"/>
      <c r="C386" s="202"/>
      <c r="D386" s="202"/>
      <c r="E386" s="202"/>
      <c r="F386" s="202"/>
      <c r="G386" s="202"/>
      <c r="H386" s="202"/>
      <c r="I386" s="202"/>
      <c r="J386" s="202"/>
      <c r="K386" s="202"/>
      <c r="L386" s="202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</row>
    <row r="387" spans="2:23" ht="14.25"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</row>
    <row r="388" spans="2:23" ht="14.25">
      <c r="B388" s="202"/>
      <c r="C388" s="202"/>
      <c r="D388" s="202"/>
      <c r="E388" s="202"/>
      <c r="F388" s="202"/>
      <c r="G388" s="202"/>
      <c r="H388" s="202"/>
      <c r="I388" s="202"/>
      <c r="J388" s="202"/>
      <c r="K388" s="202"/>
      <c r="L388" s="202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</row>
    <row r="389" spans="2:23" ht="14.25">
      <c r="B389" s="202"/>
      <c r="C389" s="202"/>
      <c r="D389" s="202"/>
      <c r="E389" s="202"/>
      <c r="F389" s="202"/>
      <c r="G389" s="202"/>
      <c r="H389" s="202"/>
      <c r="I389" s="202"/>
      <c r="J389" s="202"/>
      <c r="K389" s="202"/>
      <c r="L389" s="202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</row>
    <row r="390" spans="2:23" ht="14.25">
      <c r="B390" s="202"/>
      <c r="C390" s="202"/>
      <c r="D390" s="202"/>
      <c r="E390" s="202"/>
      <c r="F390" s="202"/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</row>
    <row r="391" spans="2:23" ht="14.25">
      <c r="B391" s="202"/>
      <c r="C391" s="202"/>
      <c r="D391" s="202"/>
      <c r="E391" s="202"/>
      <c r="F391" s="202"/>
      <c r="G391" s="202"/>
      <c r="H391" s="202"/>
      <c r="I391" s="202"/>
      <c r="J391" s="202"/>
      <c r="K391" s="202"/>
      <c r="L391" s="202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</row>
    <row r="392" spans="2:23" ht="14.25">
      <c r="B392" s="202"/>
      <c r="C392" s="202"/>
      <c r="D392" s="202"/>
      <c r="E392" s="202"/>
      <c r="F392" s="202"/>
      <c r="G392" s="202"/>
      <c r="H392" s="202"/>
      <c r="I392" s="202"/>
      <c r="J392" s="202"/>
      <c r="K392" s="202"/>
      <c r="L392" s="202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</row>
    <row r="393" spans="2:23" ht="14.25">
      <c r="B393" s="202"/>
      <c r="C393" s="202"/>
      <c r="D393" s="202"/>
      <c r="E393" s="202"/>
      <c r="F393" s="202"/>
      <c r="G393" s="202"/>
      <c r="H393" s="202"/>
      <c r="I393" s="202"/>
      <c r="J393" s="202"/>
      <c r="K393" s="202"/>
      <c r="L393" s="202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</row>
    <row r="394" spans="2:23" ht="14.25">
      <c r="B394" s="202"/>
      <c r="C394" s="202"/>
      <c r="D394" s="202"/>
      <c r="E394" s="202"/>
      <c r="F394" s="202"/>
      <c r="G394" s="202"/>
      <c r="H394" s="202"/>
      <c r="I394" s="202"/>
      <c r="J394" s="202"/>
      <c r="K394" s="202"/>
      <c r="L394" s="202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</row>
    <row r="395" spans="2:23" ht="14.25">
      <c r="B395" s="202"/>
      <c r="C395" s="202"/>
      <c r="D395" s="202"/>
      <c r="E395" s="202"/>
      <c r="F395" s="202"/>
      <c r="G395" s="202"/>
      <c r="H395" s="202"/>
      <c r="I395" s="202"/>
      <c r="J395" s="202"/>
      <c r="K395" s="202"/>
      <c r="L395" s="202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</row>
    <row r="396" spans="2:23" ht="14.25">
      <c r="B396" s="202"/>
      <c r="C396" s="202"/>
      <c r="D396" s="202"/>
      <c r="E396" s="202"/>
      <c r="F396" s="202"/>
      <c r="G396" s="202"/>
      <c r="H396" s="202"/>
      <c r="I396" s="202"/>
      <c r="J396" s="202"/>
      <c r="K396" s="202"/>
      <c r="L396" s="202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</row>
    <row r="397" spans="2:23" ht="14.25">
      <c r="B397" s="202"/>
      <c r="C397" s="202"/>
      <c r="D397" s="202"/>
      <c r="E397" s="202"/>
      <c r="F397" s="202"/>
      <c r="G397" s="202"/>
      <c r="H397" s="202"/>
      <c r="I397" s="202"/>
      <c r="J397" s="202"/>
      <c r="K397" s="202"/>
      <c r="L397" s="202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</row>
    <row r="398" spans="2:23" ht="14.25">
      <c r="B398" s="202"/>
      <c r="C398" s="202"/>
      <c r="D398" s="202"/>
      <c r="E398" s="202"/>
      <c r="F398" s="202"/>
      <c r="G398" s="202"/>
      <c r="H398" s="202"/>
      <c r="I398" s="202"/>
      <c r="J398" s="202"/>
      <c r="K398" s="202"/>
      <c r="L398" s="202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</row>
    <row r="399" spans="2:23" ht="14.25">
      <c r="B399" s="202"/>
      <c r="C399" s="202"/>
      <c r="D399" s="202"/>
      <c r="E399" s="202"/>
      <c r="F399" s="202"/>
      <c r="G399" s="202"/>
      <c r="H399" s="202"/>
      <c r="I399" s="202"/>
      <c r="J399" s="202"/>
      <c r="K399" s="202"/>
      <c r="L399" s="202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</row>
    <row r="400" spans="2:23" ht="14.25">
      <c r="B400" s="202"/>
      <c r="C400" s="202"/>
      <c r="D400" s="202"/>
      <c r="E400" s="202"/>
      <c r="F400" s="202"/>
      <c r="G400" s="202"/>
      <c r="H400" s="202"/>
      <c r="I400" s="202"/>
      <c r="J400" s="202"/>
      <c r="K400" s="202"/>
      <c r="L400" s="202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</row>
    <row r="401" spans="2:23" ht="14.25">
      <c r="B401" s="202"/>
      <c r="C401" s="202"/>
      <c r="D401" s="202"/>
      <c r="E401" s="202"/>
      <c r="F401" s="202"/>
      <c r="G401" s="202"/>
      <c r="H401" s="202"/>
      <c r="I401" s="202"/>
      <c r="J401" s="202"/>
      <c r="K401" s="202"/>
      <c r="L401" s="202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</row>
    <row r="402" spans="2:23" ht="14.25">
      <c r="B402" s="202"/>
      <c r="C402" s="202"/>
      <c r="D402" s="202"/>
      <c r="E402" s="202"/>
      <c r="F402" s="202"/>
      <c r="G402" s="202"/>
      <c r="H402" s="202"/>
      <c r="I402" s="202"/>
      <c r="J402" s="202"/>
      <c r="K402" s="202"/>
      <c r="L402" s="202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</row>
    <row r="403" spans="2:23" ht="14.25">
      <c r="B403" s="202"/>
      <c r="C403" s="202"/>
      <c r="D403" s="202"/>
      <c r="E403" s="202"/>
      <c r="F403" s="202"/>
      <c r="G403" s="202"/>
      <c r="H403" s="202"/>
      <c r="I403" s="202"/>
      <c r="J403" s="202"/>
      <c r="K403" s="202"/>
      <c r="L403" s="202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</row>
    <row r="404" spans="2:23" ht="14.25">
      <c r="B404" s="202"/>
      <c r="C404" s="202"/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</row>
    <row r="405" spans="2:23" ht="14.25">
      <c r="B405" s="202"/>
      <c r="C405" s="202"/>
      <c r="D405" s="202"/>
      <c r="E405" s="202"/>
      <c r="F405" s="202"/>
      <c r="G405" s="202"/>
      <c r="H405" s="202"/>
      <c r="I405" s="202"/>
      <c r="J405" s="202"/>
      <c r="K405" s="202"/>
      <c r="L405" s="202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</row>
    <row r="406" spans="2:23" ht="14.25">
      <c r="B406" s="202"/>
      <c r="C406" s="202"/>
      <c r="D406" s="202"/>
      <c r="E406" s="202"/>
      <c r="F406" s="202"/>
      <c r="G406" s="202"/>
      <c r="H406" s="202"/>
      <c r="I406" s="202"/>
      <c r="J406" s="202"/>
      <c r="K406" s="202"/>
      <c r="L406" s="202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</row>
    <row r="407" spans="2:23" ht="14.25">
      <c r="B407" s="202"/>
      <c r="C407" s="202"/>
      <c r="D407" s="202"/>
      <c r="E407" s="202"/>
      <c r="F407" s="202"/>
      <c r="G407" s="202"/>
      <c r="H407" s="202"/>
      <c r="I407" s="202"/>
      <c r="J407" s="202"/>
      <c r="K407" s="202"/>
      <c r="L407" s="202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</row>
    <row r="408" spans="2:23" ht="14.25">
      <c r="B408" s="202"/>
      <c r="C408" s="202"/>
      <c r="D408" s="202"/>
      <c r="E408" s="202"/>
      <c r="F408" s="202"/>
      <c r="G408" s="202"/>
      <c r="H408" s="202"/>
      <c r="I408" s="202"/>
      <c r="J408" s="202"/>
      <c r="K408" s="202"/>
      <c r="L408" s="202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</row>
    <row r="409" spans="2:23" ht="14.25">
      <c r="B409" s="202"/>
      <c r="C409" s="202"/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</row>
    <row r="410" spans="2:23" ht="14.25">
      <c r="B410" s="202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</row>
    <row r="411" spans="2:23" ht="14.25">
      <c r="B411" s="202"/>
      <c r="C411" s="202"/>
      <c r="D411" s="202"/>
      <c r="E411" s="202"/>
      <c r="F411" s="202"/>
      <c r="G411" s="202"/>
      <c r="H411" s="202"/>
      <c r="I411" s="202"/>
      <c r="J411" s="202"/>
      <c r="K411" s="202"/>
      <c r="L411" s="202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</row>
    <row r="412" spans="2:23" ht="14.25">
      <c r="B412" s="202"/>
      <c r="C412" s="202"/>
      <c r="D412" s="202"/>
      <c r="E412" s="202"/>
      <c r="F412" s="202"/>
      <c r="G412" s="202"/>
      <c r="H412" s="202"/>
      <c r="I412" s="202"/>
      <c r="J412" s="202"/>
      <c r="K412" s="202"/>
      <c r="L412" s="202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</row>
    <row r="413" spans="2:23" ht="14.25">
      <c r="B413" s="202"/>
      <c r="C413" s="202"/>
      <c r="D413" s="202"/>
      <c r="E413" s="202"/>
      <c r="F413" s="202"/>
      <c r="G413" s="202"/>
      <c r="H413" s="202"/>
      <c r="I413" s="202"/>
      <c r="J413" s="202"/>
      <c r="K413" s="202"/>
      <c r="L413" s="202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</row>
    <row r="414" spans="2:23" ht="14.25">
      <c r="B414" s="202"/>
      <c r="C414" s="202"/>
      <c r="D414" s="202"/>
      <c r="E414" s="202"/>
      <c r="F414" s="202"/>
      <c r="G414" s="202"/>
      <c r="H414" s="202"/>
      <c r="I414" s="202"/>
      <c r="J414" s="202"/>
      <c r="K414" s="202"/>
      <c r="L414" s="202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</row>
    <row r="415" spans="2:23" ht="14.25">
      <c r="B415" s="202"/>
      <c r="C415" s="202"/>
      <c r="D415" s="202"/>
      <c r="E415" s="202"/>
      <c r="F415" s="202"/>
      <c r="G415" s="202"/>
      <c r="H415" s="202"/>
      <c r="I415" s="202"/>
      <c r="J415" s="202"/>
      <c r="K415" s="202"/>
      <c r="L415" s="202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</row>
    <row r="416" spans="2:23" ht="14.25">
      <c r="B416" s="202"/>
      <c r="C416" s="202"/>
      <c r="D416" s="202"/>
      <c r="E416" s="202"/>
      <c r="F416" s="202"/>
      <c r="G416" s="202"/>
      <c r="H416" s="202"/>
      <c r="I416" s="202"/>
      <c r="J416" s="202"/>
      <c r="K416" s="202"/>
      <c r="L416" s="202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</row>
    <row r="417" spans="2:23" ht="14.25">
      <c r="B417" s="202"/>
      <c r="C417" s="202"/>
      <c r="D417" s="202"/>
      <c r="E417" s="202"/>
      <c r="F417" s="202"/>
      <c r="G417" s="202"/>
      <c r="H417" s="202"/>
      <c r="I417" s="202"/>
      <c r="J417" s="202"/>
      <c r="K417" s="202"/>
      <c r="L417" s="202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</row>
    <row r="418" spans="2:23" ht="14.25">
      <c r="B418" s="202"/>
      <c r="C418" s="202"/>
      <c r="D418" s="202"/>
      <c r="E418" s="202"/>
      <c r="F418" s="202"/>
      <c r="G418" s="202"/>
      <c r="H418" s="202"/>
      <c r="I418" s="202"/>
      <c r="J418" s="202"/>
      <c r="K418" s="202"/>
      <c r="L418" s="202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</row>
    <row r="419" spans="2:23" ht="14.25">
      <c r="B419" s="202"/>
      <c r="C419" s="202"/>
      <c r="D419" s="202"/>
      <c r="E419" s="202"/>
      <c r="F419" s="202"/>
      <c r="G419" s="202"/>
      <c r="H419" s="202"/>
      <c r="I419" s="202"/>
      <c r="J419" s="202"/>
      <c r="K419" s="202"/>
      <c r="L419" s="202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</row>
    <row r="420" spans="2:23" ht="14.25">
      <c r="B420" s="202"/>
      <c r="C420" s="202"/>
      <c r="D420" s="202"/>
      <c r="E420" s="202"/>
      <c r="F420" s="202"/>
      <c r="G420" s="202"/>
      <c r="H420" s="202"/>
      <c r="I420" s="202"/>
      <c r="J420" s="202"/>
      <c r="K420" s="202"/>
      <c r="L420" s="202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</row>
    <row r="421" spans="2:23" ht="14.25">
      <c r="B421" s="202"/>
      <c r="C421" s="202"/>
      <c r="D421" s="202"/>
      <c r="E421" s="202"/>
      <c r="F421" s="202"/>
      <c r="G421" s="202"/>
      <c r="H421" s="202"/>
      <c r="I421" s="202"/>
      <c r="J421" s="202"/>
      <c r="K421" s="202"/>
      <c r="L421" s="202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</row>
    <row r="422" spans="2:23" ht="14.25">
      <c r="B422" s="202"/>
      <c r="C422" s="202"/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</row>
    <row r="423" spans="2:23" ht="14.25">
      <c r="B423" s="202"/>
      <c r="C423" s="202"/>
      <c r="D423" s="202"/>
      <c r="E423" s="202"/>
      <c r="F423" s="202"/>
      <c r="G423" s="202"/>
      <c r="H423" s="202"/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</row>
    <row r="424" spans="2:23" ht="14.25">
      <c r="B424" s="202"/>
      <c r="C424" s="202"/>
      <c r="D424" s="202"/>
      <c r="E424" s="202"/>
      <c r="F424" s="202"/>
      <c r="G424" s="202"/>
      <c r="H424" s="202"/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</row>
    <row r="425" spans="2:23" ht="14.25">
      <c r="B425" s="202"/>
      <c r="C425" s="202"/>
      <c r="D425" s="202"/>
      <c r="E425" s="202"/>
      <c r="F425" s="202"/>
      <c r="G425" s="202"/>
      <c r="H425" s="202"/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</row>
    <row r="426" spans="2:23" ht="14.25">
      <c r="B426" s="202"/>
      <c r="C426" s="202"/>
      <c r="D426" s="202"/>
      <c r="E426" s="202"/>
      <c r="F426" s="202"/>
      <c r="G426" s="202"/>
      <c r="H426" s="202"/>
      <c r="I426" s="202"/>
      <c r="J426" s="202"/>
      <c r="K426" s="202"/>
      <c r="L426" s="202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</row>
    <row r="427" spans="2:23" ht="14.25">
      <c r="B427" s="202"/>
      <c r="C427" s="202"/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</row>
    <row r="428" spans="2:23" ht="14.25">
      <c r="B428" s="202"/>
      <c r="C428" s="202"/>
      <c r="D428" s="202"/>
      <c r="E428" s="202"/>
      <c r="F428" s="202"/>
      <c r="G428" s="202"/>
      <c r="H428" s="202"/>
      <c r="I428" s="202"/>
      <c r="J428" s="202"/>
      <c r="K428" s="202"/>
      <c r="L428" s="202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</row>
    <row r="429" spans="2:23" ht="14.25">
      <c r="B429" s="202"/>
      <c r="C429" s="202"/>
      <c r="D429" s="202"/>
      <c r="E429" s="202"/>
      <c r="F429" s="202"/>
      <c r="G429" s="202"/>
      <c r="H429" s="202"/>
      <c r="I429" s="202"/>
      <c r="J429" s="202"/>
      <c r="K429" s="202"/>
      <c r="L429" s="202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</row>
    <row r="430" spans="2:23" ht="14.25">
      <c r="B430" s="202"/>
      <c r="C430" s="202"/>
      <c r="D430" s="202"/>
      <c r="E430" s="202"/>
      <c r="F430" s="202"/>
      <c r="G430" s="202"/>
      <c r="H430" s="202"/>
      <c r="I430" s="202"/>
      <c r="J430" s="202"/>
      <c r="K430" s="202"/>
      <c r="L430" s="202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</row>
    <row r="431" spans="2:23" ht="14.25">
      <c r="B431" s="202"/>
      <c r="C431" s="202"/>
      <c r="D431" s="202"/>
      <c r="E431" s="202"/>
      <c r="F431" s="202"/>
      <c r="G431" s="202"/>
      <c r="H431" s="202"/>
      <c r="I431" s="202"/>
      <c r="J431" s="202"/>
      <c r="K431" s="202"/>
      <c r="L431" s="202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</row>
    <row r="432" spans="2:23" ht="14.25">
      <c r="B432" s="202"/>
      <c r="C432" s="202"/>
      <c r="D432" s="202"/>
      <c r="E432" s="202"/>
      <c r="F432" s="202"/>
      <c r="G432" s="202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</row>
    <row r="433" spans="2:23" ht="14.25">
      <c r="B433" s="202"/>
      <c r="C433" s="202"/>
      <c r="D433" s="202"/>
      <c r="E433" s="202"/>
      <c r="F433" s="202"/>
      <c r="G433" s="202"/>
      <c r="H433" s="202"/>
      <c r="I433" s="202"/>
      <c r="J433" s="202"/>
      <c r="K433" s="202"/>
      <c r="L433" s="202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</row>
    <row r="434" spans="2:23" ht="14.25">
      <c r="B434" s="202"/>
      <c r="C434" s="202"/>
      <c r="D434" s="202"/>
      <c r="E434" s="202"/>
      <c r="F434" s="202"/>
      <c r="G434" s="202"/>
      <c r="H434" s="202"/>
      <c r="I434" s="202"/>
      <c r="J434" s="202"/>
      <c r="K434" s="202"/>
      <c r="L434" s="202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</row>
    <row r="435" spans="2:23" ht="14.25">
      <c r="B435" s="202"/>
      <c r="C435" s="202"/>
      <c r="D435" s="202"/>
      <c r="E435" s="202"/>
      <c r="F435" s="202"/>
      <c r="G435" s="202"/>
      <c r="H435" s="202"/>
      <c r="I435" s="202"/>
      <c r="J435" s="202"/>
      <c r="K435" s="202"/>
      <c r="L435" s="202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</row>
    <row r="436" spans="2:23" ht="14.25"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</row>
    <row r="437" spans="2:23" ht="14.25">
      <c r="B437" s="202"/>
      <c r="C437" s="202"/>
      <c r="D437" s="202"/>
      <c r="E437" s="202"/>
      <c r="F437" s="202"/>
      <c r="G437" s="202"/>
      <c r="H437" s="202"/>
      <c r="I437" s="202"/>
      <c r="J437" s="202"/>
      <c r="K437" s="202"/>
      <c r="L437" s="202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</row>
    <row r="438" spans="2:23" ht="14.25">
      <c r="B438" s="202"/>
      <c r="C438" s="202"/>
      <c r="D438" s="202"/>
      <c r="E438" s="202"/>
      <c r="F438" s="202"/>
      <c r="G438" s="202"/>
      <c r="H438" s="202"/>
      <c r="I438" s="202"/>
      <c r="J438" s="202"/>
      <c r="K438" s="202"/>
      <c r="L438" s="202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</row>
    <row r="439" spans="2:23" ht="14.25">
      <c r="B439" s="202"/>
      <c r="C439" s="202"/>
      <c r="D439" s="202"/>
      <c r="E439" s="202"/>
      <c r="F439" s="202"/>
      <c r="G439" s="202"/>
      <c r="H439" s="202"/>
      <c r="I439" s="202"/>
      <c r="J439" s="202"/>
      <c r="K439" s="202"/>
      <c r="L439" s="202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</row>
    <row r="440" spans="2:23" ht="14.25">
      <c r="B440" s="202"/>
      <c r="C440" s="202"/>
      <c r="D440" s="202"/>
      <c r="E440" s="202"/>
      <c r="F440" s="202"/>
      <c r="G440" s="202"/>
      <c r="H440" s="202"/>
      <c r="I440" s="202"/>
      <c r="J440" s="202"/>
      <c r="K440" s="202"/>
      <c r="L440" s="202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</row>
    <row r="441" spans="2:23" ht="14.25">
      <c r="B441" s="202"/>
      <c r="C441" s="202"/>
      <c r="D441" s="202"/>
      <c r="E441" s="202"/>
      <c r="F441" s="202"/>
      <c r="G441" s="202"/>
      <c r="H441" s="202"/>
      <c r="I441" s="202"/>
      <c r="J441" s="202"/>
      <c r="K441" s="202"/>
      <c r="L441" s="202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</row>
    <row r="442" spans="2:23" ht="14.25">
      <c r="B442" s="202"/>
      <c r="C442" s="202"/>
      <c r="D442" s="202"/>
      <c r="E442" s="202"/>
      <c r="F442" s="202"/>
      <c r="G442" s="202"/>
      <c r="H442" s="202"/>
      <c r="I442" s="202"/>
      <c r="J442" s="202"/>
      <c r="K442" s="202"/>
      <c r="L442" s="202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</row>
    <row r="443" spans="2:23" ht="14.25">
      <c r="B443" s="202"/>
      <c r="C443" s="202"/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</row>
    <row r="444" spans="2:23" ht="14.25">
      <c r="B444" s="202"/>
      <c r="C444" s="202"/>
      <c r="D444" s="202"/>
      <c r="E444" s="202"/>
      <c r="F444" s="202"/>
      <c r="G444" s="202"/>
      <c r="H444" s="202"/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</row>
    <row r="445" spans="2:23" ht="14.25">
      <c r="B445" s="202"/>
      <c r="C445" s="202"/>
      <c r="D445" s="202"/>
      <c r="E445" s="202"/>
      <c r="F445" s="202"/>
      <c r="G445" s="202"/>
      <c r="H445" s="202"/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</row>
    <row r="446" spans="2:23" ht="14.25">
      <c r="B446" s="202"/>
      <c r="C446" s="202"/>
      <c r="D446" s="202"/>
      <c r="E446" s="202"/>
      <c r="F446" s="202"/>
      <c r="G446" s="202"/>
      <c r="H446" s="202"/>
      <c r="I446" s="202"/>
      <c r="J446" s="202"/>
      <c r="K446" s="202"/>
      <c r="L446" s="202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</row>
    <row r="447" spans="2:23" ht="14.25">
      <c r="B447" s="202"/>
      <c r="C447" s="202"/>
      <c r="D447" s="202"/>
      <c r="E447" s="202"/>
      <c r="F447" s="202"/>
      <c r="G447" s="202"/>
      <c r="H447" s="202"/>
      <c r="I447" s="202"/>
      <c r="J447" s="202"/>
      <c r="K447" s="202"/>
      <c r="L447" s="202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</row>
    <row r="448" spans="2:23" ht="14.25">
      <c r="B448" s="202"/>
      <c r="C448" s="202"/>
      <c r="D448" s="202"/>
      <c r="E448" s="202"/>
      <c r="F448" s="202"/>
      <c r="G448" s="202"/>
      <c r="H448" s="202"/>
      <c r="I448" s="202"/>
      <c r="J448" s="202"/>
      <c r="K448" s="202"/>
      <c r="L448" s="202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</row>
    <row r="449" spans="2:23" ht="14.25">
      <c r="B449" s="202"/>
      <c r="C449" s="202"/>
      <c r="D449" s="202"/>
      <c r="E449" s="202"/>
      <c r="F449" s="202"/>
      <c r="G449" s="202"/>
      <c r="H449" s="202"/>
      <c r="I449" s="202"/>
      <c r="J449" s="202"/>
      <c r="K449" s="202"/>
      <c r="L449" s="202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</row>
    <row r="450" spans="2:23" ht="14.25">
      <c r="B450" s="202"/>
      <c r="C450" s="202"/>
      <c r="D450" s="202"/>
      <c r="E450" s="202"/>
      <c r="F450" s="202"/>
      <c r="G450" s="202"/>
      <c r="H450" s="202"/>
      <c r="I450" s="202"/>
      <c r="J450" s="202"/>
      <c r="K450" s="202"/>
      <c r="L450" s="202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</row>
    <row r="451" spans="2:23" ht="14.25">
      <c r="B451" s="202"/>
      <c r="C451" s="202"/>
      <c r="D451" s="202"/>
      <c r="E451" s="202"/>
      <c r="F451" s="202"/>
      <c r="G451" s="202"/>
      <c r="H451" s="202"/>
      <c r="I451" s="202"/>
      <c r="J451" s="202"/>
      <c r="K451" s="202"/>
      <c r="L451" s="202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</row>
    <row r="452" spans="2:23" ht="14.25">
      <c r="B452" s="202"/>
      <c r="C452" s="202"/>
      <c r="D452" s="202"/>
      <c r="E452" s="202"/>
      <c r="F452" s="202"/>
      <c r="G452" s="202"/>
      <c r="H452" s="202"/>
      <c r="I452" s="202"/>
      <c r="J452" s="202"/>
      <c r="K452" s="202"/>
      <c r="L452" s="202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</row>
    <row r="453" spans="2:23" ht="14.25">
      <c r="B453" s="202"/>
      <c r="C453" s="202"/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</row>
    <row r="454" spans="2:23" ht="14.25">
      <c r="B454" s="202"/>
      <c r="C454" s="202"/>
      <c r="D454" s="202"/>
      <c r="E454" s="202"/>
      <c r="F454" s="202"/>
      <c r="G454" s="202"/>
      <c r="H454" s="202"/>
      <c r="I454" s="202"/>
      <c r="J454" s="202"/>
      <c r="K454" s="202"/>
      <c r="L454" s="202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</row>
    <row r="455" spans="2:23" ht="14.25">
      <c r="B455" s="202"/>
      <c r="C455" s="202"/>
      <c r="D455" s="202"/>
      <c r="E455" s="202"/>
      <c r="F455" s="202"/>
      <c r="G455" s="202"/>
      <c r="H455" s="202"/>
      <c r="I455" s="202"/>
      <c r="J455" s="202"/>
      <c r="K455" s="202"/>
      <c r="L455" s="202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</row>
    <row r="456" spans="2:23" ht="14.25">
      <c r="B456" s="202"/>
      <c r="C456" s="202"/>
      <c r="D456" s="202"/>
      <c r="E456" s="202"/>
      <c r="F456" s="202"/>
      <c r="G456" s="202"/>
      <c r="H456" s="202"/>
      <c r="I456" s="202"/>
      <c r="J456" s="202"/>
      <c r="K456" s="202"/>
      <c r="L456" s="202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</row>
    <row r="457" spans="2:23" ht="14.25">
      <c r="B457" s="202"/>
      <c r="C457" s="202"/>
      <c r="D457" s="202"/>
      <c r="E457" s="202"/>
      <c r="F457" s="202"/>
      <c r="G457" s="202"/>
      <c r="H457" s="202"/>
      <c r="I457" s="202"/>
      <c r="J457" s="202"/>
      <c r="K457" s="202"/>
      <c r="L457" s="202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</row>
    <row r="458" spans="2:23" ht="14.25">
      <c r="B458" s="202"/>
      <c r="C458" s="202"/>
      <c r="D458" s="202"/>
      <c r="E458" s="202"/>
      <c r="F458" s="202"/>
      <c r="G458" s="202"/>
      <c r="H458" s="202"/>
      <c r="I458" s="202"/>
      <c r="J458" s="202"/>
      <c r="K458" s="202"/>
      <c r="L458" s="202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</row>
    <row r="459" spans="2:23" ht="14.25">
      <c r="B459" s="202"/>
      <c r="C459" s="202"/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</row>
    <row r="460" spans="2:23" ht="14.25">
      <c r="B460" s="202"/>
      <c r="C460" s="202"/>
      <c r="D460" s="202"/>
      <c r="E460" s="202"/>
      <c r="F460" s="202"/>
      <c r="G460" s="202"/>
      <c r="H460" s="202"/>
      <c r="I460" s="202"/>
      <c r="J460" s="202"/>
      <c r="K460" s="202"/>
      <c r="L460" s="202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</row>
    <row r="461" spans="2:23" ht="14.25">
      <c r="B461" s="202"/>
      <c r="C461" s="202"/>
      <c r="D461" s="202"/>
      <c r="E461" s="202"/>
      <c r="F461" s="202"/>
      <c r="G461" s="202"/>
      <c r="H461" s="202"/>
      <c r="I461" s="202"/>
      <c r="J461" s="202"/>
      <c r="K461" s="202"/>
      <c r="L461" s="202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</row>
    <row r="462" spans="2:23" ht="14.25">
      <c r="B462" s="202"/>
      <c r="C462" s="202"/>
      <c r="D462" s="202"/>
      <c r="E462" s="202"/>
      <c r="F462" s="202"/>
      <c r="G462" s="202"/>
      <c r="H462" s="202"/>
      <c r="I462" s="202"/>
      <c r="J462" s="202"/>
      <c r="K462" s="202"/>
      <c r="L462" s="202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</row>
    <row r="463" spans="2:23" ht="14.25">
      <c r="B463" s="202"/>
      <c r="C463" s="202"/>
      <c r="D463" s="202"/>
      <c r="E463" s="202"/>
      <c r="F463" s="202"/>
      <c r="G463" s="202"/>
      <c r="H463" s="202"/>
      <c r="I463" s="202"/>
      <c r="J463" s="202"/>
      <c r="K463" s="202"/>
      <c r="L463" s="202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</row>
    <row r="464" spans="2:23" ht="14.25">
      <c r="B464" s="202"/>
      <c r="C464" s="202"/>
      <c r="D464" s="202"/>
      <c r="E464" s="202"/>
      <c r="F464" s="202"/>
      <c r="G464" s="202"/>
      <c r="H464" s="202"/>
      <c r="I464" s="202"/>
      <c r="J464" s="202"/>
      <c r="K464" s="202"/>
      <c r="L464" s="202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</row>
    <row r="465" spans="2:23" ht="14.25">
      <c r="B465" s="202"/>
      <c r="C465" s="202"/>
      <c r="D465" s="202"/>
      <c r="E465" s="202"/>
      <c r="F465" s="202"/>
      <c r="G465" s="202"/>
      <c r="H465" s="202"/>
      <c r="I465" s="202"/>
      <c r="J465" s="202"/>
      <c r="K465" s="202"/>
      <c r="L465" s="202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</row>
    <row r="466" spans="2:23" ht="14.25">
      <c r="B466" s="202"/>
      <c r="C466" s="202"/>
      <c r="D466" s="202"/>
      <c r="E466" s="202"/>
      <c r="F466" s="202"/>
      <c r="G466" s="202"/>
      <c r="H466" s="202"/>
      <c r="I466" s="202"/>
      <c r="J466" s="202"/>
      <c r="K466" s="202"/>
      <c r="L466" s="202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</row>
    <row r="467" spans="2:23" ht="14.25">
      <c r="B467" s="202"/>
      <c r="C467" s="202"/>
      <c r="D467" s="202"/>
      <c r="E467" s="202"/>
      <c r="F467" s="202"/>
      <c r="G467" s="202"/>
      <c r="H467" s="202"/>
      <c r="I467" s="202"/>
      <c r="J467" s="202"/>
      <c r="K467" s="202"/>
      <c r="L467" s="202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</row>
    <row r="468" spans="2:23" ht="14.25">
      <c r="B468" s="202"/>
      <c r="C468" s="202"/>
      <c r="D468" s="202"/>
      <c r="E468" s="202"/>
      <c r="F468" s="202"/>
      <c r="G468" s="202"/>
      <c r="H468" s="202"/>
      <c r="I468" s="202"/>
      <c r="J468" s="202"/>
      <c r="K468" s="202"/>
      <c r="L468" s="202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</row>
    <row r="469" spans="2:23" ht="14.25">
      <c r="B469" s="202"/>
      <c r="C469" s="202"/>
      <c r="D469" s="202"/>
      <c r="E469" s="202"/>
      <c r="F469" s="202"/>
      <c r="G469" s="202"/>
      <c r="H469" s="202"/>
      <c r="I469" s="202"/>
      <c r="J469" s="202"/>
      <c r="K469" s="202"/>
      <c r="L469" s="202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</row>
    <row r="470" spans="2:23" ht="14.25">
      <c r="B470" s="202"/>
      <c r="C470" s="202"/>
      <c r="D470" s="202"/>
      <c r="E470" s="202"/>
      <c r="F470" s="202"/>
      <c r="G470" s="202"/>
      <c r="H470" s="202"/>
      <c r="I470" s="202"/>
      <c r="J470" s="202"/>
      <c r="K470" s="202"/>
      <c r="L470" s="202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</row>
    <row r="471" spans="2:23" ht="14.25">
      <c r="B471" s="202"/>
      <c r="C471" s="202"/>
      <c r="D471" s="202"/>
      <c r="E471" s="202"/>
      <c r="F471" s="202"/>
      <c r="G471" s="202"/>
      <c r="H471" s="202"/>
      <c r="I471" s="202"/>
      <c r="J471" s="202"/>
      <c r="K471" s="202"/>
      <c r="L471" s="202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</row>
    <row r="472" spans="2:23" ht="14.25">
      <c r="B472" s="202"/>
      <c r="C472" s="202"/>
      <c r="D472" s="202"/>
      <c r="E472" s="202"/>
      <c r="F472" s="202"/>
      <c r="G472" s="202"/>
      <c r="H472" s="202"/>
      <c r="I472" s="202"/>
      <c r="J472" s="202"/>
      <c r="K472" s="202"/>
      <c r="L472" s="202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</row>
    <row r="473" spans="2:23" ht="14.25">
      <c r="B473" s="202"/>
      <c r="C473" s="202"/>
      <c r="D473" s="202"/>
      <c r="E473" s="202"/>
      <c r="F473" s="202"/>
      <c r="G473" s="202"/>
      <c r="H473" s="202"/>
      <c r="I473" s="202"/>
      <c r="J473" s="202"/>
      <c r="K473" s="202"/>
      <c r="L473" s="202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</row>
    <row r="474" spans="2:23" ht="14.25">
      <c r="B474" s="202"/>
      <c r="C474" s="202"/>
      <c r="D474" s="202"/>
      <c r="E474" s="202"/>
      <c r="F474" s="202"/>
      <c r="G474" s="202"/>
      <c r="H474" s="202"/>
      <c r="I474" s="202"/>
      <c r="J474" s="202"/>
      <c r="K474" s="202"/>
      <c r="L474" s="202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</row>
    <row r="475" spans="2:23" ht="14.25">
      <c r="B475" s="202"/>
      <c r="C475" s="202"/>
      <c r="D475" s="202"/>
      <c r="E475" s="202"/>
      <c r="F475" s="202"/>
      <c r="G475" s="202"/>
      <c r="H475" s="202"/>
      <c r="I475" s="202"/>
      <c r="J475" s="202"/>
      <c r="K475" s="202"/>
      <c r="L475" s="202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</row>
    <row r="476" spans="2:23" ht="14.25">
      <c r="B476" s="202"/>
      <c r="C476" s="202"/>
      <c r="D476" s="202"/>
      <c r="E476" s="202"/>
      <c r="F476" s="202"/>
      <c r="G476" s="202"/>
      <c r="H476" s="202"/>
      <c r="I476" s="202"/>
      <c r="J476" s="202"/>
      <c r="K476" s="202"/>
      <c r="L476" s="202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</row>
    <row r="477" spans="2:23" ht="14.25">
      <c r="B477" s="202"/>
      <c r="C477" s="202"/>
      <c r="D477" s="202"/>
      <c r="E477" s="202"/>
      <c r="F477" s="202"/>
      <c r="G477" s="202"/>
      <c r="H477" s="202"/>
      <c r="I477" s="202"/>
      <c r="J477" s="202"/>
      <c r="K477" s="202"/>
      <c r="L477" s="202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</row>
    <row r="478" spans="2:23" ht="14.25">
      <c r="B478" s="202"/>
      <c r="C478" s="202"/>
      <c r="D478" s="202"/>
      <c r="E478" s="202"/>
      <c r="F478" s="202"/>
      <c r="G478" s="202"/>
      <c r="H478" s="202"/>
      <c r="I478" s="202"/>
      <c r="J478" s="202"/>
      <c r="K478" s="202"/>
      <c r="L478" s="202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</row>
    <row r="479" spans="2:23" ht="14.25">
      <c r="B479" s="202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</row>
    <row r="480" spans="2:23" ht="14.25">
      <c r="B480" s="202"/>
      <c r="C480" s="202"/>
      <c r="D480" s="202"/>
      <c r="E480" s="202"/>
      <c r="F480" s="202"/>
      <c r="G480" s="202"/>
      <c r="H480" s="202"/>
      <c r="I480" s="202"/>
      <c r="J480" s="202"/>
      <c r="K480" s="202"/>
      <c r="L480" s="202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</row>
    <row r="481" spans="2:23" ht="14.25">
      <c r="B481" s="202"/>
      <c r="C481" s="202"/>
      <c r="D481" s="202"/>
      <c r="E481" s="202"/>
      <c r="F481" s="202"/>
      <c r="G481" s="202"/>
      <c r="H481" s="202"/>
      <c r="I481" s="202"/>
      <c r="J481" s="202"/>
      <c r="K481" s="202"/>
      <c r="L481" s="202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</row>
    <row r="482" spans="2:23" ht="14.25">
      <c r="B482" s="202"/>
      <c r="C482" s="202"/>
      <c r="D482" s="202"/>
      <c r="E482" s="202"/>
      <c r="F482" s="202"/>
      <c r="G482" s="202"/>
      <c r="H482" s="202"/>
      <c r="I482" s="202"/>
      <c r="J482" s="202"/>
      <c r="K482" s="202"/>
      <c r="L482" s="202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</row>
    <row r="483" spans="2:23" ht="14.25">
      <c r="B483" s="202"/>
      <c r="C483" s="202"/>
      <c r="D483" s="202"/>
      <c r="E483" s="202"/>
      <c r="F483" s="202"/>
      <c r="G483" s="202"/>
      <c r="H483" s="202"/>
      <c r="I483" s="202"/>
      <c r="J483" s="202"/>
      <c r="K483" s="202"/>
      <c r="L483" s="202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</row>
    <row r="484" spans="2:23" ht="14.25">
      <c r="B484" s="202"/>
      <c r="C484" s="202"/>
      <c r="D484" s="202"/>
      <c r="E484" s="202"/>
      <c r="F484" s="202"/>
      <c r="G484" s="202"/>
      <c r="H484" s="202"/>
      <c r="I484" s="202"/>
      <c r="J484" s="202"/>
      <c r="K484" s="202"/>
      <c r="L484" s="202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</row>
    <row r="485" spans="2:23" ht="14.25">
      <c r="B485" s="202"/>
      <c r="C485" s="202"/>
      <c r="D485" s="202"/>
      <c r="E485" s="202"/>
      <c r="F485" s="202"/>
      <c r="G485" s="202"/>
      <c r="H485" s="202"/>
      <c r="I485" s="202"/>
      <c r="J485" s="202"/>
      <c r="K485" s="202"/>
      <c r="L485" s="202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</row>
    <row r="486" spans="2:23" ht="14.25">
      <c r="B486" s="202"/>
      <c r="C486" s="202"/>
      <c r="D486" s="202"/>
      <c r="E486" s="202"/>
      <c r="F486" s="202"/>
      <c r="G486" s="202"/>
      <c r="H486" s="202"/>
      <c r="I486" s="202"/>
      <c r="J486" s="202"/>
      <c r="K486" s="202"/>
      <c r="L486" s="202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</row>
    <row r="487" spans="2:23" ht="14.25">
      <c r="B487" s="202"/>
      <c r="C487" s="202"/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</row>
    <row r="488" spans="2:23" ht="14.25">
      <c r="B488" s="202"/>
      <c r="C488" s="202"/>
      <c r="D488" s="202"/>
      <c r="E488" s="202"/>
      <c r="F488" s="202"/>
      <c r="G488" s="202"/>
      <c r="H488" s="202"/>
      <c r="I488" s="202"/>
      <c r="J488" s="202"/>
      <c r="K488" s="202"/>
      <c r="L488" s="202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</row>
    <row r="489" spans="2:23" ht="14.25">
      <c r="B489" s="202"/>
      <c r="C489" s="202"/>
      <c r="D489" s="202"/>
      <c r="E489" s="202"/>
      <c r="F489" s="202"/>
      <c r="G489" s="202"/>
      <c r="H489" s="202"/>
      <c r="I489" s="202"/>
      <c r="J489" s="202"/>
      <c r="K489" s="202"/>
      <c r="L489" s="202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</row>
    <row r="490" spans="2:23" ht="14.25">
      <c r="B490" s="202"/>
      <c r="C490" s="202"/>
      <c r="D490" s="202"/>
      <c r="E490" s="202"/>
      <c r="F490" s="202"/>
      <c r="G490" s="202"/>
      <c r="H490" s="202"/>
      <c r="I490" s="202"/>
      <c r="J490" s="202"/>
      <c r="K490" s="202"/>
      <c r="L490" s="202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</row>
    <row r="491" spans="2:23" ht="14.25">
      <c r="B491" s="202"/>
      <c r="C491" s="202"/>
      <c r="D491" s="202"/>
      <c r="E491" s="202"/>
      <c r="F491" s="202"/>
      <c r="G491" s="202"/>
      <c r="H491" s="202"/>
      <c r="I491" s="202"/>
      <c r="J491" s="202"/>
      <c r="K491" s="202"/>
      <c r="L491" s="202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</row>
    <row r="492" spans="2:23" ht="14.25">
      <c r="B492" s="202"/>
      <c r="C492" s="202"/>
      <c r="D492" s="202"/>
      <c r="E492" s="202"/>
      <c r="F492" s="202"/>
      <c r="G492" s="202"/>
      <c r="H492" s="202"/>
      <c r="I492" s="202"/>
      <c r="J492" s="202"/>
      <c r="K492" s="202"/>
      <c r="L492" s="202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</row>
    <row r="493" spans="2:23" ht="14.25">
      <c r="B493" s="202"/>
      <c r="C493" s="202"/>
      <c r="D493" s="202"/>
      <c r="E493" s="202"/>
      <c r="F493" s="202"/>
      <c r="G493" s="202"/>
      <c r="H493" s="202"/>
      <c r="I493" s="202"/>
      <c r="J493" s="202"/>
      <c r="K493" s="202"/>
      <c r="L493" s="202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</row>
    <row r="494" spans="2:23" ht="14.25">
      <c r="B494" s="202"/>
      <c r="C494" s="202"/>
      <c r="D494" s="202"/>
      <c r="E494" s="202"/>
      <c r="F494" s="202"/>
      <c r="G494" s="202"/>
      <c r="H494" s="202"/>
      <c r="I494" s="202"/>
      <c r="J494" s="202"/>
      <c r="K494" s="202"/>
      <c r="L494" s="202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</row>
    <row r="495" spans="2:23" ht="14.25">
      <c r="B495" s="202"/>
      <c r="C495" s="202"/>
      <c r="D495" s="202"/>
      <c r="E495" s="202"/>
      <c r="F495" s="202"/>
      <c r="G495" s="202"/>
      <c r="H495" s="202"/>
      <c r="I495" s="202"/>
      <c r="J495" s="202"/>
      <c r="K495" s="202"/>
      <c r="L495" s="202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</row>
    <row r="496" spans="2:23" ht="14.25">
      <c r="B496" s="202"/>
      <c r="C496" s="202"/>
      <c r="D496" s="202"/>
      <c r="E496" s="202"/>
      <c r="F496" s="202"/>
      <c r="G496" s="202"/>
      <c r="H496" s="202"/>
      <c r="I496" s="202"/>
      <c r="J496" s="202"/>
      <c r="K496" s="202"/>
      <c r="L496" s="202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</row>
    <row r="497" spans="2:23" ht="14.25">
      <c r="B497" s="202"/>
      <c r="C497" s="202"/>
      <c r="D497" s="202"/>
      <c r="E497" s="202"/>
      <c r="F497" s="202"/>
      <c r="G497" s="202"/>
      <c r="H497" s="202"/>
      <c r="I497" s="202"/>
      <c r="J497" s="202"/>
      <c r="K497" s="202"/>
      <c r="L497" s="202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</row>
    <row r="498" spans="2:23" ht="14.25">
      <c r="B498" s="202"/>
      <c r="C498" s="202"/>
      <c r="D498" s="202"/>
      <c r="E498" s="202"/>
      <c r="F498" s="202"/>
      <c r="G498" s="202"/>
      <c r="H498" s="202"/>
      <c r="I498" s="202"/>
      <c r="J498" s="202"/>
      <c r="K498" s="202"/>
      <c r="L498" s="202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</row>
    <row r="499" spans="2:23" ht="14.25">
      <c r="B499" s="202"/>
      <c r="C499" s="202"/>
      <c r="D499" s="202"/>
      <c r="E499" s="202"/>
      <c r="F499" s="202"/>
      <c r="G499" s="202"/>
      <c r="H499" s="202"/>
      <c r="I499" s="202"/>
      <c r="J499" s="202"/>
      <c r="K499" s="202"/>
      <c r="L499" s="202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</row>
    <row r="500" spans="2:23" ht="14.25">
      <c r="B500" s="202"/>
      <c r="C500" s="202"/>
      <c r="D500" s="202"/>
      <c r="E500" s="202"/>
      <c r="F500" s="202"/>
      <c r="G500" s="202"/>
      <c r="H500" s="202"/>
      <c r="I500" s="202"/>
      <c r="J500" s="202"/>
      <c r="K500" s="202"/>
      <c r="L500" s="202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</row>
    <row r="501" spans="2:23" ht="14.25">
      <c r="B501" s="202"/>
      <c r="C501" s="202"/>
      <c r="D501" s="202"/>
      <c r="E501" s="202"/>
      <c r="F501" s="202"/>
      <c r="G501" s="202"/>
      <c r="H501" s="202"/>
      <c r="I501" s="202"/>
      <c r="J501" s="202"/>
      <c r="K501" s="202"/>
      <c r="L501" s="202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</row>
    <row r="502" spans="2:23" ht="14.25">
      <c r="B502" s="202"/>
      <c r="C502" s="202"/>
      <c r="D502" s="202"/>
      <c r="E502" s="202"/>
      <c r="F502" s="202"/>
      <c r="G502" s="202"/>
      <c r="H502" s="202"/>
      <c r="I502" s="202"/>
      <c r="J502" s="202"/>
      <c r="K502" s="202"/>
      <c r="L502" s="202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</row>
    <row r="503" spans="2:23" ht="14.25">
      <c r="B503" s="202"/>
      <c r="C503" s="202"/>
      <c r="D503" s="202"/>
      <c r="E503" s="202"/>
      <c r="F503" s="202"/>
      <c r="G503" s="202"/>
      <c r="H503" s="202"/>
      <c r="I503" s="202"/>
      <c r="J503" s="202"/>
      <c r="K503" s="202"/>
      <c r="L503" s="202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</row>
    <row r="504" spans="2:23" ht="14.25">
      <c r="B504" s="202"/>
      <c r="C504" s="202"/>
      <c r="D504" s="202"/>
      <c r="E504" s="202"/>
      <c r="F504" s="202"/>
      <c r="G504" s="202"/>
      <c r="H504" s="202"/>
      <c r="I504" s="202"/>
      <c r="J504" s="202"/>
      <c r="K504" s="202"/>
      <c r="L504" s="202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</row>
    <row r="505" spans="2:23" ht="14.25">
      <c r="B505" s="202"/>
      <c r="C505" s="202"/>
      <c r="D505" s="202"/>
      <c r="E505" s="202"/>
      <c r="F505" s="202"/>
      <c r="G505" s="202"/>
      <c r="H505" s="202"/>
      <c r="I505" s="202"/>
      <c r="J505" s="202"/>
      <c r="K505" s="202"/>
      <c r="L505" s="202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</row>
    <row r="506" spans="2:23" ht="14.25">
      <c r="B506" s="202"/>
      <c r="C506" s="202"/>
      <c r="D506" s="202"/>
      <c r="E506" s="202"/>
      <c r="F506" s="202"/>
      <c r="G506" s="202"/>
      <c r="H506" s="202"/>
      <c r="I506" s="202"/>
      <c r="J506" s="202"/>
      <c r="K506" s="202"/>
      <c r="L506" s="202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</row>
    <row r="507" spans="2:23" ht="14.25">
      <c r="B507" s="202"/>
      <c r="C507" s="202"/>
      <c r="D507" s="202"/>
      <c r="E507" s="202"/>
      <c r="F507" s="202"/>
      <c r="G507" s="202"/>
      <c r="H507" s="202"/>
      <c r="I507" s="202"/>
      <c r="J507" s="202"/>
      <c r="K507" s="202"/>
      <c r="L507" s="202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</row>
    <row r="508" spans="2:23" ht="14.25">
      <c r="B508" s="202"/>
      <c r="C508" s="202"/>
      <c r="D508" s="202"/>
      <c r="E508" s="202"/>
      <c r="F508" s="202"/>
      <c r="G508" s="202"/>
      <c r="H508" s="202"/>
      <c r="I508" s="202"/>
      <c r="J508" s="202"/>
      <c r="K508" s="202"/>
      <c r="L508" s="202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</row>
    <row r="509" spans="2:23" ht="14.25">
      <c r="B509" s="202"/>
      <c r="C509" s="202"/>
      <c r="D509" s="202"/>
      <c r="E509" s="202"/>
      <c r="F509" s="202"/>
      <c r="G509" s="202"/>
      <c r="H509" s="202"/>
      <c r="I509" s="202"/>
      <c r="J509" s="202"/>
      <c r="K509" s="202"/>
      <c r="L509" s="202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</row>
    <row r="510" spans="2:23" ht="14.25">
      <c r="B510" s="202"/>
      <c r="C510" s="202"/>
      <c r="D510" s="202"/>
      <c r="E510" s="202"/>
      <c r="F510" s="202"/>
      <c r="G510" s="202"/>
      <c r="H510" s="202"/>
      <c r="I510" s="202"/>
      <c r="J510" s="202"/>
      <c r="K510" s="202"/>
      <c r="L510" s="202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</row>
    <row r="511" spans="2:23" ht="14.25">
      <c r="B511" s="202"/>
      <c r="C511" s="202"/>
      <c r="D511" s="202"/>
      <c r="E511" s="202"/>
      <c r="F511" s="202"/>
      <c r="G511" s="202"/>
      <c r="H511" s="202"/>
      <c r="I511" s="202"/>
      <c r="J511" s="202"/>
      <c r="K511" s="202"/>
      <c r="L511" s="202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</row>
    <row r="512" spans="2:23" ht="14.25">
      <c r="B512" s="202"/>
      <c r="C512" s="202"/>
      <c r="D512" s="202"/>
      <c r="E512" s="202"/>
      <c r="F512" s="202"/>
      <c r="G512" s="202"/>
      <c r="H512" s="202"/>
      <c r="I512" s="202"/>
      <c r="J512" s="202"/>
      <c r="K512" s="202"/>
      <c r="L512" s="202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</row>
    <row r="513" spans="2:23" ht="14.25">
      <c r="B513" s="202"/>
      <c r="C513" s="202"/>
      <c r="D513" s="202"/>
      <c r="E513" s="202"/>
      <c r="F513" s="202"/>
      <c r="G513" s="202"/>
      <c r="H513" s="202"/>
      <c r="I513" s="202"/>
      <c r="J513" s="202"/>
      <c r="K513" s="202"/>
      <c r="L513" s="202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</row>
    <row r="514" spans="2:23" ht="14.25">
      <c r="B514" s="202"/>
      <c r="C514" s="202"/>
      <c r="D514" s="202"/>
      <c r="E514" s="202"/>
      <c r="F514" s="202"/>
      <c r="G514" s="202"/>
      <c r="H514" s="202"/>
      <c r="I514" s="202"/>
      <c r="J514" s="202"/>
      <c r="K514" s="202"/>
      <c r="L514" s="202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</row>
    <row r="515" spans="2:23" ht="14.25">
      <c r="B515" s="202"/>
      <c r="C515" s="202"/>
      <c r="D515" s="202"/>
      <c r="E515" s="202"/>
      <c r="F515" s="202"/>
      <c r="G515" s="202"/>
      <c r="H515" s="202"/>
      <c r="I515" s="202"/>
      <c r="J515" s="202"/>
      <c r="K515" s="202"/>
      <c r="L515" s="202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</row>
    <row r="516" spans="2:23" ht="14.25">
      <c r="B516" s="202"/>
      <c r="C516" s="202"/>
      <c r="D516" s="202"/>
      <c r="E516" s="202"/>
      <c r="F516" s="202"/>
      <c r="G516" s="202"/>
      <c r="H516" s="202"/>
      <c r="I516" s="202"/>
      <c r="J516" s="202"/>
      <c r="K516" s="202"/>
      <c r="L516" s="202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</row>
    <row r="517" spans="2:23" ht="14.25">
      <c r="B517" s="202"/>
      <c r="C517" s="202"/>
      <c r="D517" s="202"/>
      <c r="E517" s="202"/>
      <c r="F517" s="202"/>
      <c r="G517" s="202"/>
      <c r="H517" s="202"/>
      <c r="I517" s="202"/>
      <c r="J517" s="202"/>
      <c r="K517" s="202"/>
      <c r="L517" s="202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</row>
    <row r="518" spans="2:23" ht="14.25">
      <c r="B518" s="202"/>
      <c r="C518" s="202"/>
      <c r="D518" s="202"/>
      <c r="E518" s="202"/>
      <c r="F518" s="202"/>
      <c r="G518" s="202"/>
      <c r="H518" s="202"/>
      <c r="I518" s="202"/>
      <c r="J518" s="202"/>
      <c r="K518" s="202"/>
      <c r="L518" s="202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</row>
    <row r="519" spans="2:23" ht="14.25"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</row>
    <row r="520" spans="2:23" ht="14.25">
      <c r="B520" s="202"/>
      <c r="C520" s="202"/>
      <c r="D520" s="202"/>
      <c r="E520" s="202"/>
      <c r="F520" s="202"/>
      <c r="G520" s="202"/>
      <c r="H520" s="202"/>
      <c r="I520" s="202"/>
      <c r="J520" s="202"/>
      <c r="K520" s="202"/>
      <c r="L520" s="202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</row>
    <row r="521" spans="2:23" ht="14.25">
      <c r="B521" s="202"/>
      <c r="C521" s="202"/>
      <c r="D521" s="202"/>
      <c r="E521" s="202"/>
      <c r="F521" s="202"/>
      <c r="G521" s="202"/>
      <c r="H521" s="202"/>
      <c r="I521" s="202"/>
      <c r="J521" s="202"/>
      <c r="K521" s="202"/>
      <c r="L521" s="202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</row>
    <row r="522" spans="2:23" ht="14.25">
      <c r="B522" s="202"/>
      <c r="C522" s="202"/>
      <c r="D522" s="202"/>
      <c r="E522" s="202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</row>
    <row r="523" spans="2:23" ht="14.25">
      <c r="B523" s="202"/>
      <c r="C523" s="202"/>
      <c r="D523" s="202"/>
      <c r="E523" s="202"/>
      <c r="F523" s="202"/>
      <c r="G523" s="202"/>
      <c r="H523" s="202"/>
      <c r="I523" s="202"/>
      <c r="J523" s="202"/>
      <c r="K523" s="202"/>
      <c r="L523" s="202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</row>
    <row r="524" spans="2:23" ht="14.25">
      <c r="B524" s="202"/>
      <c r="C524" s="202"/>
      <c r="D524" s="202"/>
      <c r="E524" s="202"/>
      <c r="F524" s="202"/>
      <c r="G524" s="202"/>
      <c r="H524" s="202"/>
      <c r="I524" s="202"/>
      <c r="J524" s="202"/>
      <c r="K524" s="202"/>
      <c r="L524" s="202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</row>
    <row r="525" spans="2:23" ht="14.25">
      <c r="B525" s="202"/>
      <c r="C525" s="202"/>
      <c r="D525" s="202"/>
      <c r="E525" s="202"/>
      <c r="F525" s="202"/>
      <c r="G525" s="202"/>
      <c r="H525" s="202"/>
      <c r="I525" s="202"/>
      <c r="J525" s="202"/>
      <c r="K525" s="202"/>
      <c r="L525" s="202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</row>
    <row r="526" spans="2:23" ht="14.25">
      <c r="B526" s="202"/>
      <c r="C526" s="202"/>
      <c r="D526" s="202"/>
      <c r="E526" s="202"/>
      <c r="F526" s="202"/>
      <c r="G526" s="202"/>
      <c r="H526" s="202"/>
      <c r="I526" s="202"/>
      <c r="J526" s="202"/>
      <c r="K526" s="202"/>
      <c r="L526" s="202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</row>
    <row r="527" spans="2:23" ht="14.25">
      <c r="B527" s="202"/>
      <c r="C527" s="202"/>
      <c r="D527" s="202"/>
      <c r="E527" s="202"/>
      <c r="F527" s="202"/>
      <c r="G527" s="202"/>
      <c r="H527" s="202"/>
      <c r="I527" s="202"/>
      <c r="J527" s="202"/>
      <c r="K527" s="202"/>
      <c r="L527" s="202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</row>
    <row r="528" spans="2:23" ht="14.25">
      <c r="B528" s="202"/>
      <c r="C528" s="202"/>
      <c r="D528" s="202"/>
      <c r="E528" s="202"/>
      <c r="F528" s="202"/>
      <c r="G528" s="202"/>
      <c r="H528" s="202"/>
      <c r="I528" s="202"/>
      <c r="J528" s="202"/>
      <c r="K528" s="202"/>
      <c r="L528" s="202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</row>
    <row r="529" spans="2:23" ht="14.25">
      <c r="B529" s="202"/>
      <c r="C529" s="202"/>
      <c r="D529" s="202"/>
      <c r="E529" s="202"/>
      <c r="F529" s="202"/>
      <c r="G529" s="202"/>
      <c r="H529" s="202"/>
      <c r="I529" s="202"/>
      <c r="J529" s="202"/>
      <c r="K529" s="202"/>
      <c r="L529" s="202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</row>
    <row r="530" spans="2:23" ht="14.25">
      <c r="B530" s="202"/>
      <c r="C530" s="202"/>
      <c r="D530" s="202"/>
      <c r="E530" s="202"/>
      <c r="F530" s="202"/>
      <c r="G530" s="202"/>
      <c r="H530" s="202"/>
      <c r="I530" s="202"/>
      <c r="J530" s="202"/>
      <c r="K530" s="202"/>
      <c r="L530" s="202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</row>
    <row r="531" spans="2:23" ht="14.25">
      <c r="B531" s="202"/>
      <c r="C531" s="202"/>
      <c r="D531" s="202"/>
      <c r="E531" s="202"/>
      <c r="F531" s="202"/>
      <c r="G531" s="202"/>
      <c r="H531" s="202"/>
      <c r="I531" s="202"/>
      <c r="J531" s="202"/>
      <c r="K531" s="202"/>
      <c r="L531" s="202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</row>
    <row r="532" spans="2:23" ht="14.25">
      <c r="B532" s="202"/>
      <c r="C532" s="202"/>
      <c r="D532" s="202"/>
      <c r="E532" s="202"/>
      <c r="F532" s="202"/>
      <c r="G532" s="202"/>
      <c r="H532" s="202"/>
      <c r="I532" s="202"/>
      <c r="J532" s="202"/>
      <c r="K532" s="202"/>
      <c r="L532" s="202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</row>
    <row r="533" spans="2:23" ht="14.25">
      <c r="B533" s="202"/>
      <c r="C533" s="202"/>
      <c r="D533" s="202"/>
      <c r="E533" s="202"/>
      <c r="F533" s="202"/>
      <c r="G533" s="202"/>
      <c r="H533" s="202"/>
      <c r="I533" s="202"/>
      <c r="J533" s="202"/>
      <c r="K533" s="202"/>
      <c r="L533" s="202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</row>
    <row r="534" spans="2:23" ht="14.25">
      <c r="B534" s="202"/>
      <c r="C534" s="202"/>
      <c r="D534" s="202"/>
      <c r="E534" s="202"/>
      <c r="F534" s="202"/>
      <c r="G534" s="202"/>
      <c r="H534" s="202"/>
      <c r="I534" s="202"/>
      <c r="J534" s="202"/>
      <c r="K534" s="202"/>
      <c r="L534" s="202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</row>
    <row r="535" spans="2:23" ht="14.25">
      <c r="B535" s="202"/>
      <c r="C535" s="202"/>
      <c r="D535" s="202"/>
      <c r="E535" s="202"/>
      <c r="F535" s="202"/>
      <c r="G535" s="202"/>
      <c r="H535" s="202"/>
      <c r="I535" s="202"/>
      <c r="J535" s="202"/>
      <c r="K535" s="202"/>
      <c r="L535" s="202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</row>
    <row r="536" spans="2:23" ht="14.25">
      <c r="B536" s="202"/>
      <c r="C536" s="202"/>
      <c r="D536" s="202"/>
      <c r="E536" s="202"/>
      <c r="F536" s="202"/>
      <c r="G536" s="202"/>
      <c r="H536" s="202"/>
      <c r="I536" s="202"/>
      <c r="J536" s="202"/>
      <c r="K536" s="202"/>
      <c r="L536" s="202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</row>
    <row r="537" spans="2:23" ht="14.25">
      <c r="B537" s="202"/>
      <c r="C537" s="202"/>
      <c r="D537" s="202"/>
      <c r="E537" s="202"/>
      <c r="F537" s="202"/>
      <c r="G537" s="202"/>
      <c r="H537" s="202"/>
      <c r="I537" s="202"/>
      <c r="J537" s="202"/>
      <c r="K537" s="202"/>
      <c r="L537" s="202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</row>
    <row r="538" spans="2:23" ht="14.25">
      <c r="B538" s="202"/>
      <c r="C538" s="202"/>
      <c r="D538" s="202"/>
      <c r="E538" s="202"/>
      <c r="F538" s="202"/>
      <c r="G538" s="202"/>
      <c r="H538" s="202"/>
      <c r="I538" s="202"/>
      <c r="J538" s="202"/>
      <c r="K538" s="202"/>
      <c r="L538" s="202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</row>
    <row r="539" spans="2:23" ht="14.25">
      <c r="B539" s="202"/>
      <c r="C539" s="202"/>
      <c r="D539" s="202"/>
      <c r="E539" s="202"/>
      <c r="F539" s="202"/>
      <c r="G539" s="202"/>
      <c r="H539" s="202"/>
      <c r="I539" s="202"/>
      <c r="J539" s="202"/>
      <c r="K539" s="202"/>
      <c r="L539" s="202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</row>
    <row r="540" spans="2:23" ht="14.25">
      <c r="B540" s="202"/>
      <c r="C540" s="202"/>
      <c r="D540" s="202"/>
      <c r="E540" s="202"/>
      <c r="F540" s="202"/>
      <c r="G540" s="202"/>
      <c r="H540" s="202"/>
      <c r="I540" s="202"/>
      <c r="J540" s="202"/>
      <c r="K540" s="202"/>
      <c r="L540" s="202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</row>
    <row r="541" spans="2:23" ht="14.25">
      <c r="B541" s="202"/>
      <c r="C541" s="202"/>
      <c r="D541" s="202"/>
      <c r="E541" s="202"/>
      <c r="F541" s="202"/>
      <c r="G541" s="202"/>
      <c r="H541" s="202"/>
      <c r="I541" s="202"/>
      <c r="J541" s="202"/>
      <c r="K541" s="202"/>
      <c r="L541" s="202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</row>
    <row r="542" spans="2:23" ht="14.25">
      <c r="B542" s="202"/>
      <c r="C542" s="202"/>
      <c r="D542" s="202"/>
      <c r="E542" s="202"/>
      <c r="F542" s="202"/>
      <c r="G542" s="202"/>
      <c r="H542" s="202"/>
      <c r="I542" s="202"/>
      <c r="J542" s="202"/>
      <c r="K542" s="202"/>
      <c r="L542" s="202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</row>
    <row r="543" spans="2:23" ht="14.25">
      <c r="B543" s="202"/>
      <c r="C543" s="202"/>
      <c r="D543" s="202"/>
      <c r="E543" s="202"/>
      <c r="F543" s="202"/>
      <c r="G543" s="202"/>
      <c r="H543" s="202"/>
      <c r="I543" s="202"/>
      <c r="J543" s="202"/>
      <c r="K543" s="202"/>
      <c r="L543" s="202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</row>
    <row r="544" spans="2:23" ht="14.25">
      <c r="B544" s="202"/>
      <c r="C544" s="202"/>
      <c r="D544" s="202"/>
      <c r="E544" s="202"/>
      <c r="F544" s="202"/>
      <c r="G544" s="202"/>
      <c r="H544" s="202"/>
      <c r="I544" s="202"/>
      <c r="J544" s="202"/>
      <c r="K544" s="202"/>
      <c r="L544" s="202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</row>
    <row r="545" spans="2:23" ht="14.25">
      <c r="B545" s="202"/>
      <c r="C545" s="202"/>
      <c r="D545" s="202"/>
      <c r="E545" s="202"/>
      <c r="F545" s="202"/>
      <c r="G545" s="202"/>
      <c r="H545" s="202"/>
      <c r="I545" s="202"/>
      <c r="J545" s="202"/>
      <c r="K545" s="202"/>
      <c r="L545" s="202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</row>
    <row r="546" spans="2:23" ht="14.25">
      <c r="B546" s="202"/>
      <c r="C546" s="202"/>
      <c r="D546" s="202"/>
      <c r="E546" s="202"/>
      <c r="F546" s="202"/>
      <c r="G546" s="202"/>
      <c r="H546" s="202"/>
      <c r="I546" s="202"/>
      <c r="J546" s="202"/>
      <c r="K546" s="202"/>
      <c r="L546" s="202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</row>
    <row r="547" spans="2:23" ht="14.25">
      <c r="B547" s="202"/>
      <c r="C547" s="202"/>
      <c r="D547" s="202"/>
      <c r="E547" s="202"/>
      <c r="F547" s="202"/>
      <c r="G547" s="202"/>
      <c r="H547" s="202"/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</row>
    <row r="548" spans="2:23" ht="14.25">
      <c r="B548" s="202"/>
      <c r="C548" s="202"/>
      <c r="D548" s="202"/>
      <c r="E548" s="202"/>
      <c r="F548" s="202"/>
      <c r="G548" s="202"/>
      <c r="H548" s="202"/>
      <c r="I548" s="202"/>
      <c r="J548" s="202"/>
      <c r="K548" s="202"/>
      <c r="L548" s="202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</row>
    <row r="549" spans="2:23" ht="14.25">
      <c r="B549" s="202"/>
      <c r="C549" s="202"/>
      <c r="D549" s="202"/>
      <c r="E549" s="202"/>
      <c r="F549" s="202"/>
      <c r="G549" s="202"/>
      <c r="H549" s="202"/>
      <c r="I549" s="202"/>
      <c r="J549" s="202"/>
      <c r="K549" s="202"/>
      <c r="L549" s="202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</row>
    <row r="550" spans="2:23" ht="14.25">
      <c r="B550" s="202"/>
      <c r="C550" s="202"/>
      <c r="D550" s="202"/>
      <c r="E550" s="202"/>
      <c r="F550" s="202"/>
      <c r="G550" s="202"/>
      <c r="H550" s="202"/>
      <c r="I550" s="202"/>
      <c r="J550" s="202"/>
      <c r="K550" s="202"/>
      <c r="L550" s="202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</row>
    <row r="551" spans="2:23" ht="14.25">
      <c r="B551" s="202"/>
      <c r="C551" s="202"/>
      <c r="D551" s="202"/>
      <c r="E551" s="202"/>
      <c r="F551" s="202"/>
      <c r="G551" s="202"/>
      <c r="H551" s="202"/>
      <c r="I551" s="202"/>
      <c r="J551" s="202"/>
      <c r="K551" s="202"/>
      <c r="L551" s="202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</row>
    <row r="552" spans="2:23" ht="14.25">
      <c r="B552" s="202"/>
      <c r="C552" s="202"/>
      <c r="D552" s="202"/>
      <c r="E552" s="202"/>
      <c r="F552" s="202"/>
      <c r="G552" s="202"/>
      <c r="H552" s="202"/>
      <c r="I552" s="202"/>
      <c r="J552" s="202"/>
      <c r="K552" s="202"/>
      <c r="L552" s="202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</row>
    <row r="553" spans="2:23" ht="14.25">
      <c r="B553" s="202"/>
      <c r="C553" s="202"/>
      <c r="D553" s="202"/>
      <c r="E553" s="202"/>
      <c r="F553" s="202"/>
      <c r="G553" s="202"/>
      <c r="H553" s="202"/>
      <c r="I553" s="202"/>
      <c r="J553" s="202"/>
      <c r="K553" s="202"/>
      <c r="L553" s="202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</row>
    <row r="554" spans="2:23" ht="14.25">
      <c r="B554" s="202"/>
      <c r="C554" s="202"/>
      <c r="D554" s="202"/>
      <c r="E554" s="202"/>
      <c r="F554" s="202"/>
      <c r="G554" s="202"/>
      <c r="H554" s="202"/>
      <c r="I554" s="202"/>
      <c r="J554" s="202"/>
      <c r="K554" s="202"/>
      <c r="L554" s="202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</row>
    <row r="555" spans="2:23" ht="14.25">
      <c r="B555" s="202"/>
      <c r="C555" s="202"/>
      <c r="D555" s="202"/>
      <c r="E555" s="202"/>
      <c r="F555" s="202"/>
      <c r="G555" s="202"/>
      <c r="H555" s="202"/>
      <c r="I555" s="202"/>
      <c r="J555" s="202"/>
      <c r="K555" s="202"/>
      <c r="L555" s="202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</row>
    <row r="556" spans="2:23" ht="14.25">
      <c r="B556" s="202"/>
      <c r="C556" s="202"/>
      <c r="D556" s="202"/>
      <c r="E556" s="202"/>
      <c r="F556" s="202"/>
      <c r="G556" s="202"/>
      <c r="H556" s="202"/>
      <c r="I556" s="202"/>
      <c r="J556" s="202"/>
      <c r="K556" s="202"/>
      <c r="L556" s="202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</row>
    <row r="557" spans="2:23" ht="14.25">
      <c r="B557" s="202"/>
      <c r="C557" s="202"/>
      <c r="D557" s="202"/>
      <c r="E557" s="202"/>
      <c r="F557" s="202"/>
      <c r="G557" s="202"/>
      <c r="H557" s="202"/>
      <c r="I557" s="202"/>
      <c r="J557" s="202"/>
      <c r="K557" s="202"/>
      <c r="L557" s="202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</row>
    <row r="558" spans="2:23" ht="14.25">
      <c r="B558" s="202"/>
      <c r="C558" s="202"/>
      <c r="D558" s="202"/>
      <c r="E558" s="202"/>
      <c r="F558" s="202"/>
      <c r="G558" s="202"/>
      <c r="H558" s="202"/>
      <c r="I558" s="202"/>
      <c r="J558" s="202"/>
      <c r="K558" s="202"/>
      <c r="L558" s="202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</row>
    <row r="559" spans="2:23" ht="14.25">
      <c r="B559" s="202"/>
      <c r="C559" s="202"/>
      <c r="D559" s="202"/>
      <c r="E559" s="202"/>
      <c r="F559" s="202"/>
      <c r="G559" s="202"/>
      <c r="H559" s="202"/>
      <c r="I559" s="202"/>
      <c r="J559" s="202"/>
      <c r="K559" s="202"/>
      <c r="L559" s="202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</row>
    <row r="560" spans="2:23" ht="14.25">
      <c r="B560" s="202"/>
      <c r="C560" s="202"/>
      <c r="D560" s="202"/>
      <c r="E560" s="202"/>
      <c r="F560" s="202"/>
      <c r="G560" s="202"/>
      <c r="H560" s="202"/>
      <c r="I560" s="202"/>
      <c r="J560" s="202"/>
      <c r="K560" s="202"/>
      <c r="L560" s="202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</row>
    <row r="561" spans="2:23" ht="14.25">
      <c r="B561" s="202"/>
      <c r="C561" s="202"/>
      <c r="D561" s="202"/>
      <c r="E561" s="202"/>
      <c r="F561" s="202"/>
      <c r="G561" s="202"/>
      <c r="H561" s="202"/>
      <c r="I561" s="202"/>
      <c r="J561" s="202"/>
      <c r="K561" s="202"/>
      <c r="L561" s="202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</row>
    <row r="562" spans="2:23" ht="14.25">
      <c r="B562" s="202"/>
      <c r="C562" s="202"/>
      <c r="D562" s="202"/>
      <c r="E562" s="202"/>
      <c r="F562" s="202"/>
      <c r="G562" s="202"/>
      <c r="H562" s="202"/>
      <c r="I562" s="202"/>
      <c r="J562" s="202"/>
      <c r="K562" s="202"/>
      <c r="L562" s="202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</row>
    <row r="563" spans="2:23" ht="14.25">
      <c r="B563" s="202"/>
      <c r="C563" s="202"/>
      <c r="D563" s="202"/>
      <c r="E563" s="202"/>
      <c r="F563" s="202"/>
      <c r="G563" s="202"/>
      <c r="H563" s="202"/>
      <c r="I563" s="202"/>
      <c r="J563" s="202"/>
      <c r="K563" s="202"/>
      <c r="L563" s="202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</row>
    <row r="564" spans="2:23" ht="14.25">
      <c r="B564" s="202"/>
      <c r="C564" s="202"/>
      <c r="D564" s="202"/>
      <c r="E564" s="202"/>
      <c r="F564" s="202"/>
      <c r="G564" s="202"/>
      <c r="H564" s="202"/>
      <c r="I564" s="202"/>
      <c r="J564" s="202"/>
      <c r="K564" s="202"/>
      <c r="L564" s="202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</row>
    <row r="565" spans="2:23" ht="14.25">
      <c r="B565" s="202"/>
      <c r="C565" s="202"/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</row>
    <row r="566" spans="2:23" ht="14.25">
      <c r="B566" s="202"/>
      <c r="C566" s="202"/>
      <c r="D566" s="202"/>
      <c r="E566" s="202"/>
      <c r="F566" s="202"/>
      <c r="G566" s="202"/>
      <c r="H566" s="202"/>
      <c r="I566" s="202"/>
      <c r="J566" s="202"/>
      <c r="K566" s="202"/>
      <c r="L566" s="202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</row>
    <row r="567" spans="2:23" ht="14.25">
      <c r="B567" s="202"/>
      <c r="C567" s="202"/>
      <c r="D567" s="202"/>
      <c r="E567" s="202"/>
      <c r="F567" s="202"/>
      <c r="G567" s="202"/>
      <c r="H567" s="202"/>
      <c r="I567" s="202"/>
      <c r="J567" s="202"/>
      <c r="K567" s="202"/>
      <c r="L567" s="202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</row>
    <row r="568" spans="2:23" ht="14.25"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</row>
    <row r="569" spans="2:23" ht="14.25">
      <c r="B569" s="202"/>
      <c r="C569" s="202"/>
      <c r="D569" s="202"/>
      <c r="E569" s="202"/>
      <c r="F569" s="202"/>
      <c r="G569" s="202"/>
      <c r="H569" s="202"/>
      <c r="I569" s="202"/>
      <c r="J569" s="202"/>
      <c r="K569" s="202"/>
      <c r="L569" s="202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</row>
    <row r="570" spans="2:23" ht="14.25">
      <c r="B570" s="202"/>
      <c r="C570" s="202"/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</row>
    <row r="571" spans="2:23" ht="14.25">
      <c r="B571" s="202"/>
      <c r="C571" s="202"/>
      <c r="D571" s="202"/>
      <c r="E571" s="202"/>
      <c r="F571" s="202"/>
      <c r="G571" s="202"/>
      <c r="H571" s="202"/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</row>
    <row r="572" spans="2:23" ht="14.25">
      <c r="B572" s="202"/>
      <c r="C572" s="202"/>
      <c r="D572" s="202"/>
      <c r="E572" s="202"/>
      <c r="F572" s="202"/>
      <c r="G572" s="202"/>
      <c r="H572" s="202"/>
      <c r="I572" s="202"/>
      <c r="J572" s="202"/>
      <c r="K572" s="202"/>
      <c r="L572" s="202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</row>
    <row r="573" spans="2:23" ht="14.25">
      <c r="B573" s="202"/>
      <c r="C573" s="202"/>
      <c r="D573" s="202"/>
      <c r="E573" s="202"/>
      <c r="F573" s="202"/>
      <c r="G573" s="202"/>
      <c r="H573" s="202"/>
      <c r="I573" s="202"/>
      <c r="J573" s="202"/>
      <c r="K573" s="202"/>
      <c r="L573" s="202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</row>
    <row r="574" spans="2:23" ht="14.25">
      <c r="B574" s="202"/>
      <c r="C574" s="202"/>
      <c r="D574" s="202"/>
      <c r="E574" s="202"/>
      <c r="F574" s="202"/>
      <c r="G574" s="202"/>
      <c r="H574" s="202"/>
      <c r="I574" s="202"/>
      <c r="J574" s="202"/>
      <c r="K574" s="202"/>
      <c r="L574" s="202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</row>
    <row r="575" spans="2:23" ht="14.25">
      <c r="B575" s="202"/>
      <c r="C575" s="202"/>
      <c r="D575" s="202"/>
      <c r="E575" s="202"/>
      <c r="F575" s="202"/>
      <c r="G575" s="202"/>
      <c r="H575" s="202"/>
      <c r="I575" s="202"/>
      <c r="J575" s="202"/>
      <c r="K575" s="202"/>
      <c r="L575" s="202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</row>
    <row r="576" spans="2:23" ht="14.25">
      <c r="B576" s="202"/>
      <c r="C576" s="202"/>
      <c r="D576" s="202"/>
      <c r="E576" s="202"/>
      <c r="F576" s="202"/>
      <c r="G576" s="202"/>
      <c r="H576" s="202"/>
      <c r="I576" s="202"/>
      <c r="J576" s="202"/>
      <c r="K576" s="202"/>
      <c r="L576" s="202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</row>
    <row r="577" spans="2:23" ht="14.25">
      <c r="B577" s="202"/>
      <c r="C577" s="202"/>
      <c r="D577" s="202"/>
      <c r="E577" s="202"/>
      <c r="F577" s="202"/>
      <c r="G577" s="202"/>
      <c r="H577" s="202"/>
      <c r="I577" s="202"/>
      <c r="J577" s="202"/>
      <c r="K577" s="202"/>
      <c r="L577" s="202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</row>
    <row r="578" spans="2:23" ht="14.25">
      <c r="B578" s="202"/>
      <c r="C578" s="202"/>
      <c r="D578" s="202"/>
      <c r="E578" s="202"/>
      <c r="F578" s="202"/>
      <c r="G578" s="202"/>
      <c r="H578" s="202"/>
      <c r="I578" s="202"/>
      <c r="J578" s="202"/>
      <c r="K578" s="202"/>
      <c r="L578" s="202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</row>
    <row r="579" spans="2:23" ht="14.25">
      <c r="B579" s="202"/>
      <c r="C579" s="202"/>
      <c r="D579" s="202"/>
      <c r="E579" s="202"/>
      <c r="F579" s="202"/>
      <c r="G579" s="202"/>
      <c r="H579" s="202"/>
      <c r="I579" s="202"/>
      <c r="J579" s="202"/>
      <c r="K579" s="202"/>
      <c r="L579" s="202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</row>
    <row r="580" spans="2:23" ht="14.25">
      <c r="B580" s="202"/>
      <c r="C580" s="202"/>
      <c r="D580" s="202"/>
      <c r="E580" s="202"/>
      <c r="F580" s="202"/>
      <c r="G580" s="202"/>
      <c r="H580" s="202"/>
      <c r="I580" s="202"/>
      <c r="J580" s="202"/>
      <c r="K580" s="202"/>
      <c r="L580" s="202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</row>
    <row r="581" spans="2:23" ht="14.25">
      <c r="B581" s="202"/>
      <c r="C581" s="202"/>
      <c r="D581" s="202"/>
      <c r="E581" s="202"/>
      <c r="F581" s="202"/>
      <c r="G581" s="202"/>
      <c r="H581" s="202"/>
      <c r="I581" s="202"/>
      <c r="J581" s="202"/>
      <c r="K581" s="202"/>
      <c r="L581" s="202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</row>
    <row r="582" spans="2:23" ht="14.25">
      <c r="B582" s="202"/>
      <c r="C582" s="202"/>
      <c r="D582" s="202"/>
      <c r="E582" s="202"/>
      <c r="F582" s="202"/>
      <c r="G582" s="202"/>
      <c r="H582" s="202"/>
      <c r="I582" s="202"/>
      <c r="J582" s="202"/>
      <c r="K582" s="202"/>
      <c r="L582" s="202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</row>
    <row r="583" spans="2:23" ht="14.25">
      <c r="B583" s="202"/>
      <c r="C583" s="202"/>
      <c r="D583" s="202"/>
      <c r="E583" s="202"/>
      <c r="F583" s="202"/>
      <c r="G583" s="202"/>
      <c r="H583" s="202"/>
      <c r="I583" s="202"/>
      <c r="J583" s="202"/>
      <c r="K583" s="202"/>
      <c r="L583" s="202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</row>
    <row r="584" spans="2:23" ht="14.25">
      <c r="B584" s="202"/>
      <c r="C584" s="202"/>
      <c r="D584" s="202"/>
      <c r="E584" s="202"/>
      <c r="F584" s="202"/>
      <c r="G584" s="202"/>
      <c r="H584" s="202"/>
      <c r="I584" s="202"/>
      <c r="J584" s="202"/>
      <c r="K584" s="202"/>
      <c r="L584" s="202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</row>
    <row r="585" spans="2:23" ht="14.25"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</row>
    <row r="586" spans="2:23" ht="14.25">
      <c r="B586" s="202"/>
      <c r="C586" s="202"/>
      <c r="D586" s="202"/>
      <c r="E586" s="202"/>
      <c r="F586" s="202"/>
      <c r="G586" s="202"/>
      <c r="H586" s="202"/>
      <c r="I586" s="202"/>
      <c r="J586" s="202"/>
      <c r="K586" s="202"/>
      <c r="L586" s="202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</row>
    <row r="587" spans="2:23" ht="14.25">
      <c r="B587" s="202"/>
      <c r="C587" s="202"/>
      <c r="D587" s="202"/>
      <c r="E587" s="202"/>
      <c r="F587" s="202"/>
      <c r="G587" s="202"/>
      <c r="H587" s="202"/>
      <c r="I587" s="202"/>
      <c r="J587" s="202"/>
      <c r="K587" s="202"/>
      <c r="L587" s="202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</row>
    <row r="588" spans="2:23" ht="14.25">
      <c r="B588" s="202"/>
      <c r="C588" s="202"/>
      <c r="D588" s="202"/>
      <c r="E588" s="202"/>
      <c r="F588" s="202"/>
      <c r="G588" s="202"/>
      <c r="H588" s="202"/>
      <c r="I588" s="202"/>
      <c r="J588" s="202"/>
      <c r="K588" s="202"/>
      <c r="L588" s="202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</row>
    <row r="589" spans="2:23" ht="14.25">
      <c r="B589" s="202"/>
      <c r="C589" s="202"/>
      <c r="D589" s="202"/>
      <c r="E589" s="202"/>
      <c r="F589" s="202"/>
      <c r="G589" s="202"/>
      <c r="H589" s="202"/>
      <c r="I589" s="202"/>
      <c r="J589" s="202"/>
      <c r="K589" s="202"/>
      <c r="L589" s="202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</row>
    <row r="590" spans="2:23" ht="14.25">
      <c r="B590" s="202"/>
      <c r="C590" s="202"/>
      <c r="D590" s="202"/>
      <c r="E590" s="202"/>
      <c r="F590" s="202"/>
      <c r="G590" s="202"/>
      <c r="H590" s="202"/>
      <c r="I590" s="202"/>
      <c r="J590" s="202"/>
      <c r="K590" s="202"/>
      <c r="L590" s="202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</row>
    <row r="591" spans="2:23" ht="14.25">
      <c r="B591" s="202"/>
      <c r="C591" s="202"/>
      <c r="D591" s="202"/>
      <c r="E591" s="202"/>
      <c r="F591" s="202"/>
      <c r="G591" s="202"/>
      <c r="H591" s="202"/>
      <c r="I591" s="202"/>
      <c r="J591" s="202"/>
      <c r="K591" s="202"/>
      <c r="L591" s="202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</row>
    <row r="592" spans="2:23" ht="14.25">
      <c r="B592" s="202"/>
      <c r="C592" s="202"/>
      <c r="D592" s="202"/>
      <c r="E592" s="202"/>
      <c r="F592" s="202"/>
      <c r="G592" s="202"/>
      <c r="H592" s="202"/>
      <c r="I592" s="202"/>
      <c r="J592" s="202"/>
      <c r="K592" s="202"/>
      <c r="L592" s="202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</row>
    <row r="593" spans="2:23" ht="14.25">
      <c r="B593" s="202"/>
      <c r="C593" s="202"/>
      <c r="D593" s="202"/>
      <c r="E593" s="202"/>
      <c r="F593" s="202"/>
      <c r="G593" s="202"/>
      <c r="H593" s="202"/>
      <c r="I593" s="202"/>
      <c r="J593" s="202"/>
      <c r="K593" s="202"/>
      <c r="L593" s="202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</row>
    <row r="594" spans="2:23" ht="14.25">
      <c r="B594" s="202"/>
      <c r="C594" s="202"/>
      <c r="D594" s="202"/>
      <c r="E594" s="202"/>
      <c r="F594" s="202"/>
      <c r="G594" s="202"/>
      <c r="H594" s="202"/>
      <c r="I594" s="202"/>
      <c r="J594" s="202"/>
      <c r="K594" s="202"/>
      <c r="L594" s="202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</row>
    <row r="595" spans="2:23" ht="14.25">
      <c r="B595" s="202"/>
      <c r="C595" s="202"/>
      <c r="D595" s="202"/>
      <c r="E595" s="202"/>
      <c r="F595" s="202"/>
      <c r="G595" s="202"/>
      <c r="H595" s="202"/>
      <c r="I595" s="202"/>
      <c r="J595" s="202"/>
      <c r="K595" s="202"/>
      <c r="L595" s="202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</row>
    <row r="596" spans="2:23" ht="14.25">
      <c r="B596" s="202"/>
      <c r="C596" s="202"/>
      <c r="D596" s="202"/>
      <c r="E596" s="202"/>
      <c r="F596" s="202"/>
      <c r="G596" s="202"/>
      <c r="H596" s="202"/>
      <c r="I596" s="202"/>
      <c r="J596" s="202"/>
      <c r="K596" s="202"/>
      <c r="L596" s="202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</row>
    <row r="597" spans="2:23" ht="14.25">
      <c r="B597" s="202"/>
      <c r="C597" s="202"/>
      <c r="D597" s="202"/>
      <c r="E597" s="202"/>
      <c r="F597" s="202"/>
      <c r="G597" s="202"/>
      <c r="H597" s="202"/>
      <c r="I597" s="202"/>
      <c r="J597" s="202"/>
      <c r="K597" s="202"/>
      <c r="L597" s="202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</row>
    <row r="598" spans="2:23" ht="14.25"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</row>
    <row r="599" spans="2:23" ht="14.25">
      <c r="B599" s="202"/>
      <c r="C599" s="202"/>
      <c r="D599" s="202"/>
      <c r="E599" s="202"/>
      <c r="F599" s="202"/>
      <c r="G599" s="202"/>
      <c r="H599" s="202"/>
      <c r="I599" s="202"/>
      <c r="J599" s="202"/>
      <c r="K599" s="202"/>
      <c r="L599" s="202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</row>
    <row r="600" spans="2:23" ht="14.25">
      <c r="B600" s="202"/>
      <c r="C600" s="202"/>
      <c r="D600" s="202"/>
      <c r="E600" s="202"/>
      <c r="F600" s="202"/>
      <c r="G600" s="202"/>
      <c r="H600" s="202"/>
      <c r="I600" s="202"/>
      <c r="J600" s="202"/>
      <c r="K600" s="202"/>
      <c r="L600" s="202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</row>
    <row r="601" spans="2:23" ht="14.25">
      <c r="B601" s="202"/>
      <c r="C601" s="202"/>
      <c r="D601" s="202"/>
      <c r="E601" s="202"/>
      <c r="F601" s="202"/>
      <c r="G601" s="202"/>
      <c r="H601" s="202"/>
      <c r="I601" s="202"/>
      <c r="J601" s="202"/>
      <c r="K601" s="202"/>
      <c r="L601" s="202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</row>
    <row r="602" spans="2:23" ht="14.25">
      <c r="B602" s="202"/>
      <c r="C602" s="202"/>
      <c r="D602" s="202"/>
      <c r="E602" s="202"/>
      <c r="F602" s="202"/>
      <c r="G602" s="202"/>
      <c r="H602" s="202"/>
      <c r="I602" s="202"/>
      <c r="J602" s="202"/>
      <c r="K602" s="202"/>
      <c r="L602" s="202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</row>
    <row r="603" spans="2:23" ht="14.25">
      <c r="B603" s="202"/>
      <c r="C603" s="202"/>
      <c r="D603" s="202"/>
      <c r="E603" s="202"/>
      <c r="F603" s="202"/>
      <c r="G603" s="202"/>
      <c r="H603" s="202"/>
      <c r="I603" s="202"/>
      <c r="J603" s="202"/>
      <c r="K603" s="202"/>
      <c r="L603" s="202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</row>
    <row r="604" spans="2:23" ht="14.25">
      <c r="B604" s="202"/>
      <c r="C604" s="202"/>
      <c r="D604" s="202"/>
      <c r="E604" s="202"/>
      <c r="F604" s="202"/>
      <c r="G604" s="202"/>
      <c r="H604" s="202"/>
      <c r="I604" s="202"/>
      <c r="J604" s="202"/>
      <c r="K604" s="202"/>
      <c r="L604" s="202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</row>
    <row r="605" spans="2:23" ht="14.25">
      <c r="B605" s="202"/>
      <c r="C605" s="202"/>
      <c r="D605" s="202"/>
      <c r="E605" s="202"/>
      <c r="F605" s="202"/>
      <c r="G605" s="202"/>
      <c r="H605" s="202"/>
      <c r="I605" s="202"/>
      <c r="J605" s="202"/>
      <c r="K605" s="202"/>
      <c r="L605" s="202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</row>
    <row r="606" spans="2:23" ht="14.25">
      <c r="B606" s="202"/>
      <c r="C606" s="202"/>
      <c r="D606" s="202"/>
      <c r="E606" s="202"/>
      <c r="F606" s="202"/>
      <c r="G606" s="202"/>
      <c r="H606" s="202"/>
      <c r="I606" s="202"/>
      <c r="J606" s="202"/>
      <c r="K606" s="202"/>
      <c r="L606" s="202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</row>
    <row r="607" spans="2:23" ht="14.25">
      <c r="B607" s="202"/>
      <c r="C607" s="202"/>
      <c r="D607" s="202"/>
      <c r="E607" s="202"/>
      <c r="F607" s="202"/>
      <c r="G607" s="202"/>
      <c r="H607" s="202"/>
      <c r="I607" s="202"/>
      <c r="J607" s="202"/>
      <c r="K607" s="202"/>
      <c r="L607" s="202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</row>
    <row r="608" spans="2:23" ht="14.25">
      <c r="B608" s="202"/>
      <c r="C608" s="202"/>
      <c r="D608" s="202"/>
      <c r="E608" s="202"/>
      <c r="F608" s="202"/>
      <c r="G608" s="202"/>
      <c r="H608" s="202"/>
      <c r="I608" s="202"/>
      <c r="J608" s="202"/>
      <c r="K608" s="202"/>
      <c r="L608" s="202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</row>
    <row r="609" spans="2:23" ht="14.25">
      <c r="B609" s="202"/>
      <c r="C609" s="202"/>
      <c r="D609" s="202"/>
      <c r="E609" s="202"/>
      <c r="F609" s="202"/>
      <c r="G609" s="202"/>
      <c r="H609" s="202"/>
      <c r="I609" s="202"/>
      <c r="J609" s="202"/>
      <c r="K609" s="202"/>
      <c r="L609" s="202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</row>
    <row r="610" spans="2:23" ht="14.25">
      <c r="B610" s="202"/>
      <c r="C610" s="202"/>
      <c r="D610" s="202"/>
      <c r="E610" s="202"/>
      <c r="F610" s="202"/>
      <c r="G610" s="202"/>
      <c r="H610" s="202"/>
      <c r="I610" s="202"/>
      <c r="J610" s="202"/>
      <c r="K610" s="202"/>
      <c r="L610" s="202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</row>
    <row r="611" spans="2:23" ht="14.25">
      <c r="B611" s="202"/>
      <c r="C611" s="202"/>
      <c r="D611" s="202"/>
      <c r="E611" s="202"/>
      <c r="F611" s="202"/>
      <c r="G611" s="202"/>
      <c r="H611" s="202"/>
      <c r="I611" s="202"/>
      <c r="J611" s="202"/>
      <c r="K611" s="202"/>
      <c r="L611" s="202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</row>
    <row r="612" spans="2:23" ht="14.25">
      <c r="B612" s="202"/>
      <c r="C612" s="202"/>
      <c r="D612" s="202"/>
      <c r="E612" s="202"/>
      <c r="F612" s="202"/>
      <c r="G612" s="202"/>
      <c r="H612" s="202"/>
      <c r="I612" s="202"/>
      <c r="J612" s="202"/>
      <c r="K612" s="202"/>
      <c r="L612" s="202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</row>
    <row r="613" spans="2:23" ht="14.25">
      <c r="B613" s="202"/>
      <c r="C613" s="202"/>
      <c r="D613" s="202"/>
      <c r="E613" s="202"/>
      <c r="F613" s="202"/>
      <c r="G613" s="202"/>
      <c r="H613" s="202"/>
      <c r="I613" s="202"/>
      <c r="J613" s="202"/>
      <c r="K613" s="202"/>
      <c r="L613" s="202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</row>
    <row r="614" spans="2:23" ht="14.25">
      <c r="B614" s="202"/>
      <c r="C614" s="202"/>
      <c r="D614" s="202"/>
      <c r="E614" s="202"/>
      <c r="F614" s="202"/>
      <c r="G614" s="202"/>
      <c r="H614" s="202"/>
      <c r="I614" s="202"/>
      <c r="J614" s="202"/>
      <c r="K614" s="202"/>
      <c r="L614" s="202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</row>
    <row r="615" spans="2:23" ht="14.25">
      <c r="B615" s="202"/>
      <c r="C615" s="202"/>
      <c r="D615" s="202"/>
      <c r="E615" s="202"/>
      <c r="F615" s="202"/>
      <c r="G615" s="202"/>
      <c r="H615" s="202"/>
      <c r="I615" s="202"/>
      <c r="J615" s="202"/>
      <c r="K615" s="202"/>
      <c r="L615" s="202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</row>
    <row r="616" spans="2:23" ht="14.25">
      <c r="B616" s="202"/>
      <c r="C616" s="202"/>
      <c r="D616" s="202"/>
      <c r="E616" s="202"/>
      <c r="F616" s="202"/>
      <c r="G616" s="202"/>
      <c r="H616" s="202"/>
      <c r="I616" s="202"/>
      <c r="J616" s="202"/>
      <c r="K616" s="202"/>
      <c r="L616" s="202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</row>
    <row r="617" spans="2:23" ht="14.25">
      <c r="B617" s="202"/>
      <c r="C617" s="202"/>
      <c r="D617" s="202"/>
      <c r="E617" s="202"/>
      <c r="F617" s="202"/>
      <c r="G617" s="202"/>
      <c r="H617" s="202"/>
      <c r="I617" s="202"/>
      <c r="J617" s="202"/>
      <c r="K617" s="202"/>
      <c r="L617" s="202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</row>
    <row r="618" spans="2:23" ht="14.25">
      <c r="B618" s="202"/>
      <c r="C618" s="202"/>
      <c r="D618" s="202"/>
      <c r="E618" s="202"/>
      <c r="F618" s="202"/>
      <c r="G618" s="202"/>
      <c r="H618" s="202"/>
      <c r="I618" s="202"/>
      <c r="J618" s="202"/>
      <c r="K618" s="202"/>
      <c r="L618" s="202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</row>
    <row r="619" spans="2:23" ht="14.25">
      <c r="B619" s="202"/>
      <c r="C619" s="202"/>
      <c r="D619" s="202"/>
      <c r="E619" s="202"/>
      <c r="F619" s="202"/>
      <c r="G619" s="202"/>
      <c r="H619" s="202"/>
      <c r="I619" s="202"/>
      <c r="J619" s="202"/>
      <c r="K619" s="202"/>
      <c r="L619" s="202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</row>
    <row r="620" spans="2:23" ht="14.25">
      <c r="B620" s="202"/>
      <c r="C620" s="202"/>
      <c r="D620" s="202"/>
      <c r="E620" s="202"/>
      <c r="F620" s="202"/>
      <c r="G620" s="202"/>
      <c r="H620" s="202"/>
      <c r="I620" s="202"/>
      <c r="J620" s="202"/>
      <c r="K620" s="202"/>
      <c r="L620" s="202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</row>
    <row r="621" spans="2:23" ht="14.25">
      <c r="B621" s="202"/>
      <c r="C621" s="202"/>
      <c r="D621" s="202"/>
      <c r="E621" s="202"/>
      <c r="F621" s="202"/>
      <c r="G621" s="202"/>
      <c r="H621" s="202"/>
      <c r="I621" s="202"/>
      <c r="J621" s="202"/>
      <c r="K621" s="202"/>
      <c r="L621" s="202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</row>
    <row r="622" spans="2:23" ht="14.25">
      <c r="B622" s="202"/>
      <c r="C622" s="202"/>
      <c r="D622" s="202"/>
      <c r="E622" s="202"/>
      <c r="F622" s="202"/>
      <c r="G622" s="202"/>
      <c r="H622" s="202"/>
      <c r="I622" s="202"/>
      <c r="J622" s="202"/>
      <c r="K622" s="202"/>
      <c r="L622" s="202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</row>
    <row r="623" spans="2:23" ht="14.25">
      <c r="B623" s="202"/>
      <c r="C623" s="202"/>
      <c r="D623" s="202"/>
      <c r="E623" s="202"/>
      <c r="F623" s="202"/>
      <c r="G623" s="202"/>
      <c r="H623" s="202"/>
      <c r="I623" s="202"/>
      <c r="J623" s="202"/>
      <c r="K623" s="202"/>
      <c r="L623" s="202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</row>
    <row r="624" spans="2:23" ht="14.25">
      <c r="B624" s="202"/>
      <c r="C624" s="202"/>
      <c r="D624" s="202"/>
      <c r="E624" s="202"/>
      <c r="F624" s="202"/>
      <c r="G624" s="202"/>
      <c r="H624" s="202"/>
      <c r="I624" s="202"/>
      <c r="J624" s="202"/>
      <c r="K624" s="202"/>
      <c r="L624" s="202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</row>
    <row r="625" spans="2:23" ht="14.25">
      <c r="B625" s="202"/>
      <c r="C625" s="202"/>
      <c r="D625" s="202"/>
      <c r="E625" s="202"/>
      <c r="F625" s="202"/>
      <c r="G625" s="202"/>
      <c r="H625" s="202"/>
      <c r="I625" s="202"/>
      <c r="J625" s="202"/>
      <c r="K625" s="202"/>
      <c r="L625" s="202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</row>
    <row r="626" spans="2:23" ht="14.25">
      <c r="B626" s="202"/>
      <c r="C626" s="202"/>
      <c r="D626" s="202"/>
      <c r="E626" s="202"/>
      <c r="F626" s="202"/>
      <c r="G626" s="202"/>
      <c r="H626" s="202"/>
      <c r="I626" s="202"/>
      <c r="J626" s="202"/>
      <c r="K626" s="202"/>
      <c r="L626" s="202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</row>
    <row r="627" spans="2:23" ht="14.25">
      <c r="B627" s="202"/>
      <c r="C627" s="202"/>
      <c r="D627" s="202"/>
      <c r="E627" s="202"/>
      <c r="F627" s="202"/>
      <c r="G627" s="202"/>
      <c r="H627" s="202"/>
      <c r="I627" s="202"/>
      <c r="J627" s="202"/>
      <c r="K627" s="202"/>
      <c r="L627" s="202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</row>
    <row r="628" spans="2:23" ht="14.25">
      <c r="B628" s="202"/>
      <c r="C628" s="202"/>
      <c r="D628" s="202"/>
      <c r="E628" s="202"/>
      <c r="F628" s="202"/>
      <c r="G628" s="202"/>
      <c r="H628" s="202"/>
      <c r="I628" s="202"/>
      <c r="J628" s="202"/>
      <c r="K628" s="202"/>
      <c r="L628" s="202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</row>
    <row r="629" spans="2:23" ht="14.25">
      <c r="B629" s="202"/>
      <c r="C629" s="202"/>
      <c r="D629" s="202"/>
      <c r="E629" s="202"/>
      <c r="F629" s="202"/>
      <c r="G629" s="202"/>
      <c r="H629" s="202"/>
      <c r="I629" s="202"/>
      <c r="J629" s="202"/>
      <c r="K629" s="202"/>
      <c r="L629" s="202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</row>
    <row r="630" spans="2:23" ht="14.25">
      <c r="B630" s="202"/>
      <c r="C630" s="202"/>
      <c r="D630" s="202"/>
      <c r="E630" s="202"/>
      <c r="F630" s="202"/>
      <c r="G630" s="202"/>
      <c r="H630" s="202"/>
      <c r="I630" s="202"/>
      <c r="J630" s="202"/>
      <c r="K630" s="202"/>
      <c r="L630" s="202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</row>
    <row r="631" spans="2:23" ht="14.25">
      <c r="B631" s="202"/>
      <c r="C631" s="202"/>
      <c r="D631" s="202"/>
      <c r="E631" s="202"/>
      <c r="F631" s="202"/>
      <c r="G631" s="202"/>
      <c r="H631" s="202"/>
      <c r="I631" s="202"/>
      <c r="J631" s="202"/>
      <c r="K631" s="202"/>
      <c r="L631" s="202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</row>
    <row r="632" spans="2:23" ht="14.25">
      <c r="B632" s="202"/>
      <c r="C632" s="202"/>
      <c r="D632" s="202"/>
      <c r="E632" s="202"/>
      <c r="F632" s="202"/>
      <c r="G632" s="202"/>
      <c r="H632" s="202"/>
      <c r="I632" s="202"/>
      <c r="J632" s="202"/>
      <c r="K632" s="202"/>
      <c r="L632" s="202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</row>
    <row r="633" spans="2:23" ht="14.25">
      <c r="B633" s="202"/>
      <c r="C633" s="202"/>
      <c r="D633" s="202"/>
      <c r="E633" s="202"/>
      <c r="F633" s="202"/>
      <c r="G633" s="202"/>
      <c r="H633" s="202"/>
      <c r="I633" s="202"/>
      <c r="J633" s="202"/>
      <c r="K633" s="202"/>
      <c r="L633" s="202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</row>
    <row r="634" spans="2:23" ht="14.25">
      <c r="B634" s="202"/>
      <c r="C634" s="202"/>
      <c r="D634" s="202"/>
      <c r="E634" s="202"/>
      <c r="F634" s="202"/>
      <c r="G634" s="202"/>
      <c r="H634" s="202"/>
      <c r="I634" s="202"/>
      <c r="J634" s="202"/>
      <c r="K634" s="202"/>
      <c r="L634" s="202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</row>
    <row r="635" spans="2:23" ht="14.25">
      <c r="B635" s="202"/>
      <c r="C635" s="202"/>
      <c r="D635" s="202"/>
      <c r="E635" s="202"/>
      <c r="F635" s="202"/>
      <c r="G635" s="202"/>
      <c r="H635" s="202"/>
      <c r="I635" s="202"/>
      <c r="J635" s="202"/>
      <c r="K635" s="202"/>
      <c r="L635" s="202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</row>
    <row r="636" spans="2:23" ht="14.25">
      <c r="B636" s="202"/>
      <c r="C636" s="202"/>
      <c r="D636" s="202"/>
      <c r="E636" s="202"/>
      <c r="F636" s="202"/>
      <c r="G636" s="202"/>
      <c r="H636" s="202"/>
      <c r="I636" s="202"/>
      <c r="J636" s="202"/>
      <c r="K636" s="202"/>
      <c r="L636" s="202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</row>
    <row r="637" spans="2:23" ht="14.25">
      <c r="B637" s="202"/>
      <c r="C637" s="202"/>
      <c r="D637" s="202"/>
      <c r="E637" s="202"/>
      <c r="F637" s="202"/>
      <c r="G637" s="202"/>
      <c r="H637" s="202"/>
      <c r="I637" s="202"/>
      <c r="J637" s="202"/>
      <c r="K637" s="202"/>
      <c r="L637" s="202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</row>
    <row r="638" spans="2:23" ht="14.25">
      <c r="B638" s="202"/>
      <c r="C638" s="202"/>
      <c r="D638" s="202"/>
      <c r="E638" s="202"/>
      <c r="F638" s="202"/>
      <c r="G638" s="202"/>
      <c r="H638" s="202"/>
      <c r="I638" s="202"/>
      <c r="J638" s="202"/>
      <c r="K638" s="202"/>
      <c r="L638" s="202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</row>
    <row r="639" spans="2:23" ht="14.25">
      <c r="B639" s="202"/>
      <c r="C639" s="202"/>
      <c r="D639" s="202"/>
      <c r="E639" s="202"/>
      <c r="F639" s="202"/>
      <c r="G639" s="202"/>
      <c r="H639" s="202"/>
      <c r="I639" s="202"/>
      <c r="J639" s="202"/>
      <c r="K639" s="202"/>
      <c r="L639" s="202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</row>
    <row r="640" spans="2:23" ht="14.25">
      <c r="B640" s="202"/>
      <c r="C640" s="202"/>
      <c r="D640" s="202"/>
      <c r="E640" s="202"/>
      <c r="F640" s="202"/>
      <c r="G640" s="202"/>
      <c r="H640" s="202"/>
      <c r="I640" s="202"/>
      <c r="J640" s="202"/>
      <c r="K640" s="202"/>
      <c r="L640" s="202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</row>
    <row r="641" spans="2:23" ht="14.25">
      <c r="B641" s="202"/>
      <c r="C641" s="202"/>
      <c r="D641" s="202"/>
      <c r="E641" s="202"/>
      <c r="F641" s="202"/>
      <c r="G641" s="202"/>
      <c r="H641" s="202"/>
      <c r="I641" s="202"/>
      <c r="J641" s="202"/>
      <c r="K641" s="202"/>
      <c r="L641" s="202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</row>
    <row r="642" spans="2:23" ht="14.25">
      <c r="B642" s="202"/>
      <c r="C642" s="202"/>
      <c r="D642" s="202"/>
      <c r="E642" s="202"/>
      <c r="F642" s="202"/>
      <c r="G642" s="202"/>
      <c r="H642" s="202"/>
      <c r="I642" s="202"/>
      <c r="J642" s="202"/>
      <c r="K642" s="202"/>
      <c r="L642" s="202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</row>
    <row r="643" spans="2:23" ht="14.25">
      <c r="B643" s="202"/>
      <c r="C643" s="202"/>
      <c r="D643" s="202"/>
      <c r="E643" s="202"/>
      <c r="F643" s="202"/>
      <c r="G643" s="202"/>
      <c r="H643" s="202"/>
      <c r="I643" s="202"/>
      <c r="J643" s="202"/>
      <c r="K643" s="202"/>
      <c r="L643" s="202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</row>
    <row r="644" spans="2:23" ht="14.25">
      <c r="B644" s="202"/>
      <c r="C644" s="202"/>
      <c r="D644" s="202"/>
      <c r="E644" s="202"/>
      <c r="F644" s="202"/>
      <c r="G644" s="202"/>
      <c r="H644" s="202"/>
      <c r="I644" s="202"/>
      <c r="J644" s="202"/>
      <c r="K644" s="202"/>
      <c r="L644" s="202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</row>
    <row r="645" spans="2:23" ht="14.25">
      <c r="B645" s="202"/>
      <c r="C645" s="202"/>
      <c r="D645" s="202"/>
      <c r="E645" s="202"/>
      <c r="F645" s="202"/>
      <c r="G645" s="202"/>
      <c r="H645" s="202"/>
      <c r="I645" s="202"/>
      <c r="J645" s="202"/>
      <c r="K645" s="202"/>
      <c r="L645" s="202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</row>
    <row r="646" spans="2:23" ht="14.25">
      <c r="B646" s="202"/>
      <c r="C646" s="202"/>
      <c r="D646" s="202"/>
      <c r="E646" s="202"/>
      <c r="F646" s="202"/>
      <c r="G646" s="202"/>
      <c r="H646" s="202"/>
      <c r="I646" s="202"/>
      <c r="J646" s="202"/>
      <c r="K646" s="202"/>
      <c r="L646" s="202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</row>
    <row r="647" spans="2:23" ht="14.25">
      <c r="B647" s="202"/>
      <c r="C647" s="202"/>
      <c r="D647" s="202"/>
      <c r="E647" s="202"/>
      <c r="F647" s="202"/>
      <c r="G647" s="202"/>
      <c r="H647" s="202"/>
      <c r="I647" s="202"/>
      <c r="J647" s="202"/>
      <c r="K647" s="202"/>
      <c r="L647" s="202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</row>
    <row r="648" spans="2:23" ht="14.25">
      <c r="B648" s="202"/>
      <c r="C648" s="202"/>
      <c r="D648" s="202"/>
      <c r="E648" s="202"/>
      <c r="F648" s="202"/>
      <c r="G648" s="202"/>
      <c r="H648" s="202"/>
      <c r="I648" s="202"/>
      <c r="J648" s="202"/>
      <c r="K648" s="202"/>
      <c r="L648" s="202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</row>
    <row r="649" spans="2:23" ht="14.25">
      <c r="B649" s="202"/>
      <c r="C649" s="202"/>
      <c r="D649" s="202"/>
      <c r="E649" s="202"/>
      <c r="F649" s="202"/>
      <c r="G649" s="202"/>
      <c r="H649" s="202"/>
      <c r="I649" s="202"/>
      <c r="J649" s="202"/>
      <c r="K649" s="202"/>
      <c r="L649" s="202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</row>
    <row r="650" spans="2:23" ht="14.25">
      <c r="B650" s="202"/>
      <c r="C650" s="202"/>
      <c r="D650" s="202"/>
      <c r="E650" s="202"/>
      <c r="F650" s="202"/>
      <c r="G650" s="202"/>
      <c r="H650" s="202"/>
      <c r="I650" s="202"/>
      <c r="J650" s="202"/>
      <c r="K650" s="202"/>
      <c r="L650" s="202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</row>
    <row r="651" spans="2:23" ht="14.25">
      <c r="B651" s="202"/>
      <c r="C651" s="202"/>
      <c r="D651" s="202"/>
      <c r="E651" s="202"/>
      <c r="F651" s="202"/>
      <c r="G651" s="202"/>
      <c r="H651" s="202"/>
      <c r="I651" s="202"/>
      <c r="J651" s="202"/>
      <c r="K651" s="202"/>
      <c r="L651" s="202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</row>
    <row r="652" spans="2:23" ht="14.25">
      <c r="B652" s="202"/>
      <c r="C652" s="202"/>
      <c r="D652" s="202"/>
      <c r="E652" s="202"/>
      <c r="F652" s="202"/>
      <c r="G652" s="202"/>
      <c r="H652" s="202"/>
      <c r="I652" s="202"/>
      <c r="J652" s="202"/>
      <c r="K652" s="202"/>
      <c r="L652" s="202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</row>
    <row r="653" spans="2:23" ht="14.25">
      <c r="B653" s="202"/>
      <c r="C653" s="202"/>
      <c r="D653" s="202"/>
      <c r="E653" s="202"/>
      <c r="F653" s="202"/>
      <c r="G653" s="202"/>
      <c r="H653" s="202"/>
      <c r="I653" s="202"/>
      <c r="J653" s="202"/>
      <c r="K653" s="202"/>
      <c r="L653" s="202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</row>
    <row r="654" spans="2:23" ht="14.25"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</row>
    <row r="655" spans="2:23" ht="14.25">
      <c r="B655" s="202"/>
      <c r="C655" s="202"/>
      <c r="D655" s="202"/>
      <c r="E655" s="202"/>
      <c r="F655" s="202"/>
      <c r="G655" s="202"/>
      <c r="H655" s="202"/>
      <c r="I655" s="202"/>
      <c r="J655" s="202"/>
      <c r="K655" s="202"/>
      <c r="L655" s="202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</row>
    <row r="656" spans="2:23" ht="14.25">
      <c r="B656" s="202"/>
      <c r="C656" s="202"/>
      <c r="D656" s="202"/>
      <c r="E656" s="202"/>
      <c r="F656" s="202"/>
      <c r="G656" s="202"/>
      <c r="H656" s="202"/>
      <c r="I656" s="202"/>
      <c r="J656" s="202"/>
      <c r="K656" s="202"/>
      <c r="L656" s="202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</row>
    <row r="657" spans="2:23" ht="14.25">
      <c r="B657" s="202"/>
      <c r="C657" s="202"/>
      <c r="D657" s="202"/>
      <c r="E657" s="202"/>
      <c r="F657" s="202"/>
      <c r="G657" s="202"/>
      <c r="H657" s="202"/>
      <c r="I657" s="202"/>
      <c r="J657" s="202"/>
      <c r="K657" s="202"/>
      <c r="L657" s="202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</row>
    <row r="658" spans="2:23" ht="14.25">
      <c r="B658" s="202"/>
      <c r="C658" s="202"/>
      <c r="D658" s="202"/>
      <c r="E658" s="202"/>
      <c r="F658" s="202"/>
      <c r="G658" s="202"/>
      <c r="H658" s="202"/>
      <c r="I658" s="202"/>
      <c r="J658" s="202"/>
      <c r="K658" s="202"/>
      <c r="L658" s="202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</row>
    <row r="659" spans="2:23" ht="14.25">
      <c r="B659" s="202"/>
      <c r="C659" s="202"/>
      <c r="D659" s="202"/>
      <c r="E659" s="202"/>
      <c r="F659" s="202"/>
      <c r="G659" s="202"/>
      <c r="H659" s="202"/>
      <c r="I659" s="202"/>
      <c r="J659" s="202"/>
      <c r="K659" s="202"/>
      <c r="L659" s="202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</row>
    <row r="660" spans="2:23" ht="14.25">
      <c r="B660" s="202"/>
      <c r="C660" s="202"/>
      <c r="D660" s="202"/>
      <c r="E660" s="202"/>
      <c r="F660" s="202"/>
      <c r="G660" s="202"/>
      <c r="H660" s="202"/>
      <c r="I660" s="202"/>
      <c r="J660" s="202"/>
      <c r="K660" s="202"/>
      <c r="L660" s="202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</row>
    <row r="661" spans="2:23" ht="14.25">
      <c r="B661" s="202"/>
      <c r="C661" s="202"/>
      <c r="D661" s="202"/>
      <c r="E661" s="202"/>
      <c r="F661" s="202"/>
      <c r="G661" s="202"/>
      <c r="H661" s="202"/>
      <c r="I661" s="202"/>
      <c r="J661" s="202"/>
      <c r="K661" s="202"/>
      <c r="L661" s="202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</row>
    <row r="662" spans="2:23" ht="14.25">
      <c r="B662" s="202"/>
      <c r="C662" s="202"/>
      <c r="D662" s="202"/>
      <c r="E662" s="202"/>
      <c r="F662" s="202"/>
      <c r="G662" s="202"/>
      <c r="H662" s="202"/>
      <c r="I662" s="202"/>
      <c r="J662" s="202"/>
      <c r="K662" s="202"/>
      <c r="L662" s="202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</row>
    <row r="663" spans="2:23" ht="14.25">
      <c r="B663" s="202"/>
      <c r="C663" s="202"/>
      <c r="D663" s="202"/>
      <c r="E663" s="202"/>
      <c r="F663" s="202"/>
      <c r="G663" s="202"/>
      <c r="H663" s="202"/>
      <c r="I663" s="202"/>
      <c r="J663" s="202"/>
      <c r="K663" s="202"/>
      <c r="L663" s="202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</row>
    <row r="664" spans="2:23" ht="14.25">
      <c r="B664" s="202"/>
      <c r="C664" s="202"/>
      <c r="D664" s="202"/>
      <c r="E664" s="202"/>
      <c r="F664" s="202"/>
      <c r="G664" s="202"/>
      <c r="H664" s="202"/>
      <c r="I664" s="202"/>
      <c r="J664" s="202"/>
      <c r="K664" s="202"/>
      <c r="L664" s="202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</row>
    <row r="665" spans="2:23" ht="14.25">
      <c r="B665" s="202"/>
      <c r="C665" s="202"/>
      <c r="D665" s="202"/>
      <c r="E665" s="202"/>
      <c r="F665" s="202"/>
      <c r="G665" s="202"/>
      <c r="H665" s="202"/>
      <c r="I665" s="202"/>
      <c r="J665" s="202"/>
      <c r="K665" s="202"/>
      <c r="L665" s="202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</row>
    <row r="666" spans="2:23" ht="14.25">
      <c r="B666" s="202"/>
      <c r="C666" s="202"/>
      <c r="D666" s="202"/>
      <c r="E666" s="202"/>
      <c r="F666" s="202"/>
      <c r="G666" s="202"/>
      <c r="H666" s="202"/>
      <c r="I666" s="202"/>
      <c r="J666" s="202"/>
      <c r="K666" s="202"/>
      <c r="L666" s="202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</row>
    <row r="667" spans="2:23" ht="14.25">
      <c r="B667" s="202"/>
      <c r="C667" s="202"/>
      <c r="D667" s="202"/>
      <c r="E667" s="202"/>
      <c r="F667" s="202"/>
      <c r="G667" s="202"/>
      <c r="H667" s="202"/>
      <c r="I667" s="202"/>
      <c r="J667" s="202"/>
      <c r="K667" s="202"/>
      <c r="L667" s="202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</row>
    <row r="668" spans="2:23" ht="14.25">
      <c r="B668" s="202"/>
      <c r="C668" s="202"/>
      <c r="D668" s="202"/>
      <c r="E668" s="202"/>
      <c r="F668" s="202"/>
      <c r="G668" s="202"/>
      <c r="H668" s="202"/>
      <c r="I668" s="202"/>
      <c r="J668" s="202"/>
      <c r="K668" s="202"/>
      <c r="L668" s="202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</row>
    <row r="669" spans="2:23" ht="14.25">
      <c r="B669" s="202"/>
      <c r="C669" s="202"/>
      <c r="D669" s="202"/>
      <c r="E669" s="202"/>
      <c r="F669" s="202"/>
      <c r="G669" s="202"/>
      <c r="H669" s="202"/>
      <c r="I669" s="202"/>
      <c r="J669" s="202"/>
      <c r="K669" s="202"/>
      <c r="L669" s="202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</row>
    <row r="670" spans="2:23" ht="14.25">
      <c r="B670" s="202"/>
      <c r="C670" s="202"/>
      <c r="D670" s="202"/>
      <c r="E670" s="202"/>
      <c r="F670" s="202"/>
      <c r="G670" s="202"/>
      <c r="H670" s="202"/>
      <c r="I670" s="202"/>
      <c r="J670" s="202"/>
      <c r="K670" s="202"/>
      <c r="L670" s="202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</row>
    <row r="671" spans="2:23" ht="14.25">
      <c r="B671" s="202"/>
      <c r="C671" s="202"/>
      <c r="D671" s="202"/>
      <c r="E671" s="202"/>
      <c r="F671" s="202"/>
      <c r="G671" s="202"/>
      <c r="H671" s="202"/>
      <c r="I671" s="202"/>
      <c r="J671" s="202"/>
      <c r="K671" s="202"/>
      <c r="L671" s="202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</row>
    <row r="672" spans="2:23" ht="14.25">
      <c r="B672" s="202"/>
      <c r="C672" s="202"/>
      <c r="D672" s="202"/>
      <c r="E672" s="202"/>
      <c r="F672" s="202"/>
      <c r="G672" s="202"/>
      <c r="H672" s="202"/>
      <c r="I672" s="202"/>
      <c r="J672" s="202"/>
      <c r="K672" s="202"/>
      <c r="L672" s="202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</row>
    <row r="673" spans="2:23" ht="14.25">
      <c r="B673" s="202"/>
      <c r="C673" s="202"/>
      <c r="D673" s="202"/>
      <c r="E673" s="202"/>
      <c r="F673" s="202"/>
      <c r="G673" s="202"/>
      <c r="H673" s="202"/>
      <c r="I673" s="202"/>
      <c r="J673" s="202"/>
      <c r="K673" s="202"/>
      <c r="L673" s="202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</row>
    <row r="674" spans="2:23" ht="14.25">
      <c r="B674" s="202"/>
      <c r="C674" s="202"/>
      <c r="D674" s="202"/>
      <c r="E674" s="202"/>
      <c r="F674" s="202"/>
      <c r="G674" s="202"/>
      <c r="H674" s="202"/>
      <c r="I674" s="202"/>
      <c r="J674" s="202"/>
      <c r="K674" s="202"/>
      <c r="L674" s="202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</row>
    <row r="675" spans="2:23" ht="14.25">
      <c r="B675" s="202"/>
      <c r="C675" s="202"/>
      <c r="D675" s="202"/>
      <c r="E675" s="202"/>
      <c r="F675" s="202"/>
      <c r="G675" s="202"/>
      <c r="H675" s="202"/>
      <c r="I675" s="202"/>
      <c r="J675" s="202"/>
      <c r="K675" s="202"/>
      <c r="L675" s="202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</row>
    <row r="676" spans="2:23" ht="14.25">
      <c r="B676" s="202"/>
      <c r="C676" s="202"/>
      <c r="D676" s="202"/>
      <c r="E676" s="202"/>
      <c r="F676" s="202"/>
      <c r="G676" s="202"/>
      <c r="H676" s="202"/>
      <c r="I676" s="202"/>
      <c r="J676" s="202"/>
      <c r="K676" s="202"/>
      <c r="L676" s="202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</row>
  </sheetData>
  <sheetProtection/>
  <mergeCells count="4">
    <mergeCell ref="B29:J29"/>
    <mergeCell ref="B31:E31"/>
    <mergeCell ref="C45:I45"/>
    <mergeCell ref="C73:I7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Rentabilité des investissements</dc:title>
  <dc:subject/>
  <dc:creator>Bruno THIONNET</dc:creator>
  <cp:keywords>contrôle de gestion opérationnel, cours gratuit, rentabilité investissements, calcul de pay back</cp:keywords>
  <dc:description/>
  <cp:lastModifiedBy> </cp:lastModifiedBy>
  <cp:lastPrinted>2000-11-08T09:53:28Z</cp:lastPrinted>
  <dcterms:created xsi:type="dcterms:W3CDTF">2000-10-02T14:18:29Z</dcterms:created>
  <dcterms:modified xsi:type="dcterms:W3CDTF">2015-04-15T15:53:01Z</dcterms:modified>
  <cp:category>contrôle gestion finance</cp:category>
  <cp:version/>
  <cp:contentType/>
  <cp:contentStatus/>
</cp:coreProperties>
</file>